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5" activeTab="7"/>
  </bookViews>
  <sheets>
    <sheet name="Z01 收入支出决算总表" sheetId="1" r:id="rId1"/>
    <sheet name="收入决算表" sheetId="2" r:id="rId2"/>
    <sheet name="支出决算表" sheetId="3" r:id="rId3"/>
    <sheet name="财政拨款收入支出决算总表" sheetId="4" r:id="rId4"/>
    <sheet name="一般公共预算财政拨款支出决算明细表" sheetId="5" r:id="rId5"/>
    <sheet name="一般公共预算财政拨款基本支出决算明细表" sheetId="6" r:id="rId6"/>
    <sheet name="一般公共预算财政拨款“三公”经费支出决算表" sheetId="7" r:id="rId7"/>
    <sheet name="政府性基金预算财政拨款收入支出决算表" sheetId="8" r:id="rId8"/>
  </sheets>
  <definedNames/>
  <calcPr fullCalcOnLoad="1"/>
</workbook>
</file>

<file path=xl/sharedStrings.xml><?xml version="1.0" encoding="utf-8"?>
<sst xmlns="http://schemas.openxmlformats.org/spreadsheetml/2006/main" count="1117" uniqueCount="328">
  <si>
    <t>金额单位：元</t>
  </si>
  <si>
    <t>编制单位：河南省郑州市农业农村工作委员会汇总</t>
  </si>
  <si>
    <t>2016年度</t>
  </si>
  <si>
    <t>财决01表</t>
  </si>
  <si>
    <t>收入</t>
  </si>
  <si>
    <t>支出</t>
  </si>
  <si>
    <t>项目</t>
  </si>
  <si>
    <t>行次</t>
  </si>
  <si>
    <t>决算数</t>
  </si>
  <si>
    <t>项目(按功能分类)</t>
  </si>
  <si>
    <t>栏次</t>
  </si>
  <si>
    <t>1</t>
  </si>
  <si>
    <t>2</t>
  </si>
  <si>
    <t>3</t>
  </si>
  <si>
    <t>4</t>
  </si>
  <si>
    <t>5</t>
  </si>
  <si>
    <t>6</t>
  </si>
  <si>
    <t>7</t>
  </si>
  <si>
    <t>8</t>
  </si>
  <si>
    <t>9</t>
  </si>
  <si>
    <t>一、财政拨款收入</t>
  </si>
  <si>
    <t>一、一般公共服务支出</t>
  </si>
  <si>
    <t>37</t>
  </si>
  <si>
    <t>　　其中：政府性基金预算财政拨款</t>
  </si>
  <si>
    <t>二、外交支出</t>
  </si>
  <si>
    <t>38</t>
  </si>
  <si>
    <t>二、上级补助收入</t>
  </si>
  <si>
    <t>三、国防支出</t>
  </si>
  <si>
    <t>39</t>
  </si>
  <si>
    <t>三、事业收入</t>
  </si>
  <si>
    <t>四、公共安全支出</t>
  </si>
  <si>
    <t>40</t>
  </si>
  <si>
    <t>四、经营收入</t>
  </si>
  <si>
    <t>五、教育支出</t>
  </si>
  <si>
    <t>41</t>
  </si>
  <si>
    <t>五、附属单位上缴收入</t>
  </si>
  <si>
    <t>六、科学技术支出</t>
  </si>
  <si>
    <t>42</t>
  </si>
  <si>
    <t>六、其他收入</t>
  </si>
  <si>
    <t>七、文化体育与传媒支出</t>
  </si>
  <si>
    <t>43</t>
  </si>
  <si>
    <t>八、社会保障和就业支出</t>
  </si>
  <si>
    <t>44</t>
  </si>
  <si>
    <t>九、医疗卫生与计划生育支出</t>
  </si>
  <si>
    <t>45</t>
  </si>
  <si>
    <t>10</t>
  </si>
  <si>
    <t>十、节能环保支出</t>
  </si>
  <si>
    <t>46</t>
  </si>
  <si>
    <t>11</t>
  </si>
  <si>
    <t>十一、城乡社区支出</t>
  </si>
  <si>
    <t>47</t>
  </si>
  <si>
    <t>12</t>
  </si>
  <si>
    <t>十二、农林水支出</t>
  </si>
  <si>
    <t>48</t>
  </si>
  <si>
    <t>13</t>
  </si>
  <si>
    <t>十三、交通运输支出</t>
  </si>
  <si>
    <t>49</t>
  </si>
  <si>
    <t>14</t>
  </si>
  <si>
    <t>十四、资源勘探信息等支出</t>
  </si>
  <si>
    <t>50</t>
  </si>
  <si>
    <t>15</t>
  </si>
  <si>
    <t>十五、商业服务业等支出</t>
  </si>
  <si>
    <t>51</t>
  </si>
  <si>
    <t>16</t>
  </si>
  <si>
    <t>十六、金融支出</t>
  </si>
  <si>
    <t>52</t>
  </si>
  <si>
    <t>17</t>
  </si>
  <si>
    <t>十七、援助其他地区支出</t>
  </si>
  <si>
    <t>53</t>
  </si>
  <si>
    <t>18</t>
  </si>
  <si>
    <t>十八、国土海洋气象等支出</t>
  </si>
  <si>
    <t>77</t>
  </si>
  <si>
    <t>19</t>
  </si>
  <si>
    <t>十九、住房保障支出</t>
  </si>
  <si>
    <t>78</t>
  </si>
  <si>
    <t>20</t>
  </si>
  <si>
    <t>二十、粮油物资储备支出</t>
  </si>
  <si>
    <t>79</t>
  </si>
  <si>
    <t>21</t>
  </si>
  <si>
    <t>二十一、其他支出</t>
  </si>
  <si>
    <t>80</t>
  </si>
  <si>
    <t>22</t>
  </si>
  <si>
    <t>二十二、债务还本支出</t>
  </si>
  <si>
    <t>81</t>
  </si>
  <si>
    <t>23</t>
  </si>
  <si>
    <t>二十三、债务付息支出</t>
  </si>
  <si>
    <t>82</t>
  </si>
  <si>
    <t>本年收入合计</t>
  </si>
  <si>
    <t>24</t>
  </si>
  <si>
    <t>本年支出合计</t>
  </si>
  <si>
    <t>83</t>
  </si>
  <si>
    <t xml:space="preserve">    用事业基金弥补收支差额</t>
  </si>
  <si>
    <t>25</t>
  </si>
  <si>
    <t xml:space="preserve">    结余分配</t>
  </si>
  <si>
    <t xml:space="preserve">    年初结转和结余</t>
  </si>
  <si>
    <t>26</t>
  </si>
  <si>
    <t>27</t>
  </si>
  <si>
    <t>28</t>
  </si>
  <si>
    <t>29</t>
  </si>
  <si>
    <t>30</t>
  </si>
  <si>
    <t xml:space="preserve">    年末结转和结余</t>
  </si>
  <si>
    <t>31</t>
  </si>
  <si>
    <t>32</t>
  </si>
  <si>
    <t>33</t>
  </si>
  <si>
    <t>34</t>
  </si>
  <si>
    <t>35</t>
  </si>
  <si>
    <t>总计</t>
  </si>
  <si>
    <t>36</t>
  </si>
  <si>
    <t>注：本套决算报表中刷绿色单元格为自动取数生成，不需人工录入数据。</t>
  </si>
  <si>
    <t>— 1 —</t>
  </si>
  <si>
    <t>财决03表</t>
  </si>
  <si>
    <t>财政拨款收入</t>
  </si>
  <si>
    <t>上级补助收入</t>
  </si>
  <si>
    <t>事业收入</t>
  </si>
  <si>
    <t>经营收入</t>
  </si>
  <si>
    <t>附属单位上缴收入</t>
  </si>
  <si>
    <t>其他收入</t>
  </si>
  <si>
    <t>支出功能分类科目编码</t>
  </si>
  <si>
    <t>科目名称</t>
  </si>
  <si>
    <t>类</t>
  </si>
  <si>
    <t>款</t>
  </si>
  <si>
    <t>项</t>
  </si>
  <si>
    <t>合计</t>
  </si>
  <si>
    <t>201</t>
  </si>
  <si>
    <t>一般公共服务支出</t>
  </si>
  <si>
    <t>20117</t>
  </si>
  <si>
    <t>质量技术监督与检验检疫事务</t>
  </si>
  <si>
    <t>2011702</t>
  </si>
  <si>
    <t xml:space="preserve">  一般行政管理事务</t>
  </si>
  <si>
    <t>20136</t>
  </si>
  <si>
    <t>其他共产党事务支出</t>
  </si>
  <si>
    <t>2013601</t>
  </si>
  <si>
    <t xml:space="preserve">  行政运行</t>
  </si>
  <si>
    <t>208</t>
  </si>
  <si>
    <t>社会保障和就业支出</t>
  </si>
  <si>
    <t>20805</t>
  </si>
  <si>
    <t>行政事业单位离退休</t>
  </si>
  <si>
    <t>2080501</t>
  </si>
  <si>
    <t xml:space="preserve">  归口管理的行政单位离退休</t>
  </si>
  <si>
    <t>2080502</t>
  </si>
  <si>
    <t xml:space="preserve">  事业单位离退休</t>
  </si>
  <si>
    <t>20809</t>
  </si>
  <si>
    <t>退役安置</t>
  </si>
  <si>
    <t>2080901</t>
  </si>
  <si>
    <t xml:space="preserve">  退役士兵安置</t>
  </si>
  <si>
    <t>2080999</t>
  </si>
  <si>
    <t xml:space="preserve">  其他退役安置支出</t>
  </si>
  <si>
    <t>210</t>
  </si>
  <si>
    <t>医疗卫生与计划生育支出</t>
  </si>
  <si>
    <t>21005</t>
  </si>
  <si>
    <t>医疗保障</t>
  </si>
  <si>
    <t>2100502</t>
  </si>
  <si>
    <t xml:space="preserve">  事业单位医疗</t>
  </si>
  <si>
    <t>212</t>
  </si>
  <si>
    <t>城乡社区支出</t>
  </si>
  <si>
    <t>21205</t>
  </si>
  <si>
    <t>城乡社区环境卫生</t>
  </si>
  <si>
    <t>2120501</t>
  </si>
  <si>
    <t xml:space="preserve">  城乡社区环境卫生</t>
  </si>
  <si>
    <t>213</t>
  </si>
  <si>
    <t>农林水支出</t>
  </si>
  <si>
    <t>21301</t>
  </si>
  <si>
    <t>农业</t>
  </si>
  <si>
    <t>2130101</t>
  </si>
  <si>
    <t>2130102</t>
  </si>
  <si>
    <t>2130104</t>
  </si>
  <si>
    <t xml:space="preserve">  事业运行</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</si>
  <si>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</si>
  <si>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</si>
  <si>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</si>
  <si>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</si>
  <si>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</si>
  <si>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</si>
  <si>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</si>
  <si>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</si>
  <si>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</si>
  <si>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</si>
  <si>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</si>
  <si>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</si>
  <si>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</si>
  <si>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农业行业业务管理</t>
  </si>
  <si>
    <t>2130119</t>
  </si>
  <si>
    <t xml:space="preserve">  防灾救灾</t>
  </si>
  <si>
    <t>2130124</t>
  </si>
  <si>
    <t xml:space="preserve">  农业组织化与产业化经营</t>
  </si>
  <si>
    <t>2130135</t>
  </si>
  <si>
    <t xml:space="preserve">  农业资源保护修复与利用</t>
  </si>
  <si>
    <t>2130199</t>
  </si>
  <si>
    <t xml:space="preserve">  其他农业支出</t>
  </si>
  <si>
    <t>21306</t>
  </si>
  <si>
    <t>农业综合开发</t>
  </si>
  <si>
    <t>2130602</t>
  </si>
  <si>
    <t xml:space="preserve">  土地治理</t>
  </si>
  <si>
    <t>2130699</t>
  </si>
  <si>
    <t xml:space="preserve">  其他农业综合开发支出</t>
  </si>
  <si>
    <t>221</t>
  </si>
  <si>
    <t>住房保障支出</t>
  </si>
  <si>
    <t>22102</t>
  </si>
  <si>
    <t>住房改革支出</t>
  </si>
  <si>
    <t>2210201</t>
  </si>
  <si>
    <t xml:space="preserve">  住房公积金</t>
  </si>
  <si>
    <t>财决04表</t>
  </si>
  <si>
    <t>基本支出</t>
  </si>
  <si>
    <t>项目支出</t>
  </si>
  <si>
    <t>上缴上级支出</t>
  </si>
  <si>
    <t>经营支出</t>
  </si>
  <si>
    <t>对附属单位补助支出</t>
  </si>
  <si>
    <t>财决01-1表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</si>
  <si>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</si>
  <si>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</si>
  <si>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</si>
  <si>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</si>
  <si>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</si>
  <si>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</si>
  <si>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</si>
  <si>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</si>
  <si>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</si>
  <si>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</si>
  <si>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</si>
  <si>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</si>
  <si>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</si>
  <si>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</si>
  <si>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工资福利支出</t>
  </si>
  <si>
    <t>商品和服务支出</t>
  </si>
  <si>
    <t>对个人和家庭的补助</t>
  </si>
  <si>
    <t>其他资本性支出</t>
  </si>
  <si>
    <t>基本工资</t>
  </si>
  <si>
    <t>奖金</t>
  </si>
  <si>
    <t>其他社会保障缴费</t>
  </si>
  <si>
    <t>伙食补助费</t>
  </si>
  <si>
    <t>绩效工资</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</si>
  <si>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</si>
  <si>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</si>
  <si>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</si>
  <si>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</si>
  <si>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</si>
  <si>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</si>
  <si>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</si>
  <si>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</si>
  <si>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</si>
  <si>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</si>
  <si>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</si>
  <si>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</si>
  <si>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</si>
  <si>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</si>
  <si>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</si>
  <si>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</si>
  <si>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</si>
  <si>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</si>
  <si>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</si>
  <si>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</si>
  <si>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</si>
  <si>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</si>
  <si>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</si>
  <si>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</si>
  <si>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</si>
  <si>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</si>
  <si>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</si>
  <si>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</si>
  <si>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</si>
  <si>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</si>
  <si>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</si>
  <si>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</si>
  <si>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</si>
  <si>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</si>
  <si>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</si>
  <si>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</si>
  <si>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</si>
  <si>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</si>
  <si>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</si>
  <si>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</si>
  <si>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</si>
  <si>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</si>
  <si>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</si>
  <si>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</si>
  <si>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</si>
  <si>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</si>
  <si>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</si>
  <si>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</si>
  <si>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</si>
  <si>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</si>
  <si>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</si>
  <si>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</si>
  <si>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</si>
  <si>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</si>
  <si>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土地补偿</t>
  </si>
  <si>
    <t>安置补助</t>
  </si>
  <si>
    <t>地上附着物和青苗补偿</t>
  </si>
  <si>
    <t>拆迁补偿</t>
  </si>
  <si>
    <t>产权参股</t>
  </si>
  <si>
    <t xml:space="preserve">                                                    2016年“三公”经费支出统计表</t>
  </si>
  <si>
    <t>单位：万元</t>
  </si>
  <si>
    <t>2016年“三公”经费财政拨款预算</t>
  </si>
  <si>
    <t>2016年全年“三公”经费执行情况</t>
  </si>
  <si>
    <t>备注</t>
  </si>
  <si>
    <t>因公出国（境）费</t>
  </si>
  <si>
    <t>公务用车购置费</t>
  </si>
  <si>
    <t>注：1.统计范围为向同级财政部门编报部门预算的各级政府部门及所属行政、事业单位（含参照公务员法管理事业单位）等，不含党口及其他非政府组成部门，以各级政府为单位填报自查情况，其中，市级填报市本级数据，县级填报县、区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</si>
  <si>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</si>
  <si>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</si>
  <si>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4.2015年“三公”经费决算和2016年全年“三公”经费预计执行情况，分别填列全口径支出（通过财政拨款和其他资金安排的支出）和财政拨款口径支出（即一般公共预算口径,通过当年财政拨款和以前年度财政拨款结转结余资金安排的支出）。单位动用以前年度财政拨款结转结余资金安排“三公”经费支出的需在备注栏中单独说明具体金额等。2016年"三公"经费财政拨款年初预算数填列经同级财政部门批复的2016年"三公"经费财政拨款预算数.</t>
  </si>
  <si>
    <t xml:space="preserve">    5.报送文字及表格时须一并提供电子文档。各省辖市通过财政内网文件传输系统报送电子文档。</t>
  </si>
  <si>
    <t>财政拨款收入支出决算总表</t>
  </si>
  <si>
    <t>支出决算表</t>
  </si>
  <si>
    <t>收入决算表</t>
  </si>
  <si>
    <t>2016年“三公”经费支出统计表</t>
  </si>
  <si>
    <t>2016年度预算数</t>
  </si>
  <si>
    <t>单位名称：郑州市农业农村工作委员会                                                                           单位：万元</t>
  </si>
  <si>
    <t>收入支出决算总表</t>
  </si>
  <si>
    <t>金额单位：万元</t>
  </si>
  <si>
    <t>注：本表反映部门本年度的沁收支和年末结转结余情况。</t>
  </si>
  <si>
    <t>金额单位：万元</t>
  </si>
  <si>
    <t>财决07表</t>
  </si>
  <si>
    <t>年初结转和结余</t>
  </si>
  <si>
    <t>本年收入</t>
  </si>
  <si>
    <t>本年支出</t>
  </si>
  <si>
    <t>一般公共预算财政拨款支出决算表</t>
  </si>
  <si>
    <t>津贴补贴</t>
  </si>
  <si>
    <t>经济分类科目编码</t>
  </si>
  <si>
    <t>机关事业单位基本养老保险缴费</t>
  </si>
  <si>
    <t>金额</t>
  </si>
  <si>
    <t>单位：万元</t>
  </si>
  <si>
    <t>公务用车运行维护费</t>
  </si>
  <si>
    <t>公务用车购置费及运行费</t>
  </si>
  <si>
    <t>2016年度决算数</t>
  </si>
  <si>
    <t>财决09表</t>
  </si>
  <si>
    <t>政府性基金预算财政拨款收入支出决算表</t>
  </si>
  <si>
    <t>年末结转和结余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</si>
</sst>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yyyy&quot;年&quot;m&quot;月&quot;d&quot;日&quot;"/>
    <numFmt numFmtId="185" formatCode="0.00_ "/>
  </numFmts>
  <fonts count="49">
    <font>
      <sz val="10"/>
      <name val="Arial"/>
      <family val="2"/>
    </font>
    <font>
      <sz val="9"/>
      <name val="宋体"/>
      <family val="0"/>
    </font>
    <font>
      <sz val="22"/>
      <color indexed="63"/>
      <name val="黑体"/>
      <family val="3"/>
    </font>
    <font>
      <sz val="12"/>
      <color indexed="63"/>
      <name val="宋体"/>
      <family val="0"/>
    </font>
    <font>
      <sz val="10"/>
      <name val="宋体"/>
      <family val="0"/>
    </font>
    <font>
      <b/>
      <sz val="10"/>
      <name val="宋体"/>
      <family val="0"/>
    </font>
    <font>
      <b/>
      <sz val="9"/>
      <name val="宋体"/>
      <family val="0"/>
    </font>
    <font>
      <sz val="18"/>
      <name val="黑体"/>
      <family val="3"/>
    </font>
    <font>
      <sz val="10"/>
      <name val="黑体"/>
      <family val="3"/>
    </font>
    <font>
      <b/>
      <sz val="15"/>
      <name val="宋体"/>
      <family val="0"/>
    </font>
    <font>
      <sz val="15"/>
      <name val="宋体"/>
      <family val="0"/>
    </font>
    <font>
      <b/>
      <sz val="14"/>
      <name val="宋体"/>
      <family val="0"/>
    </font>
    <font>
      <sz val="2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name val="Arial"/>
      <family val="2"/>
    </font>
    <font>
      <b/>
      <sz val="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
      <patternFill patternType="solid">
        <fgColor indexed="43"/>
        <bgColor indexed="64"/>
      </patternFill>
    </fill>
    <fill>
      <patternFill patternType="solid">
        <fgColor theme="0"/>
        <bgColor indexed="64"/>
      </patternFill>
    </fill>
  </fills>
  <borders count="3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ck">
        <color indexed="63"/>
      </left>
      <right style="thin">
        <color indexed="63"/>
      </right>
      <top>
        <color indexed="8"/>
      </top>
      <bottom style="thin">
        <color indexed="63"/>
      </bottom>
    </border>
    <border>
      <left>
        <color indexed="8"/>
      </left>
      <right style="thick">
        <color indexed="63"/>
      </right>
      <top>
        <color indexed="8"/>
      </top>
      <bottom style="thin">
        <color indexed="63"/>
      </bottom>
    </border>
    <border>
      <left>
        <color indexed="8"/>
      </left>
      <right style="thin">
        <color indexed="63"/>
      </right>
      <top>
        <color indexed="8"/>
      </top>
      <bottom style="thin">
        <color indexed="63"/>
      </bottom>
    </border>
    <border>
      <left style="thick">
        <color indexed="63"/>
      </left>
      <right style="thin">
        <color indexed="63"/>
      </right>
      <top>
        <color indexed="8"/>
      </top>
      <bottom style="thick">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ck">
        <color indexed="63"/>
      </bottom>
    </border>
    <border>
      <left>
        <color indexed="8"/>
      </left>
      <right style="thin">
        <color indexed="23"/>
      </right>
      <top>
        <color indexed="63"/>
      </top>
      <bottom>
        <color indexed="23"/>
      </bottom>
    </border>
    <border>
      <left style="thin">
        <color indexed="63"/>
      </left>
      <right>
        <color indexed="63"/>
      </right>
      <top style="thin">
        <color indexed="63"/>
      </top>
      <bottom style="thin">
        <color indexed="63"/>
      </bottom>
    </border>
    <border>
      <left style="thin">
        <color indexed="63"/>
      </left>
      <right>
        <color indexed="63"/>
      </right>
      <top style="thin">
        <color indexed="63"/>
      </top>
      <bottom style="thick">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8"/>
      </top>
      <bottom style="thin">
        <color indexed="63"/>
      </bottom>
    </border>
    <border>
      <left>
        <color indexed="8"/>
      </left>
      <right style="thin">
        <color indexed="23"/>
      </right>
      <top>
        <color indexed="8"/>
      </top>
      <bottom style="thin">
        <color indexed="63"/>
      </bottom>
    </border>
    <border>
      <left style="thin">
        <color indexed="63"/>
      </left>
      <right style="thin">
        <color indexed="63"/>
      </right>
      <top>
        <color indexed="63"/>
      </top>
      <bottom>
        <color indexed="63"/>
      </bottom>
    </border>
    <border>
      <left style="thin"/>
      <right style="thin"/>
      <top style="thin"/>
      <bottom style="thin"/>
    </border>
    <border>
      <left>
        <color indexed="63"/>
      </left>
      <right style="thin">
        <color indexed="63"/>
      </right>
      <top style="thin">
        <color indexed="63"/>
      </top>
      <bottom>
        <color indexed="63"/>
      </bottom>
    </border>
    <border>
      <left style="thin">
        <color indexed="63"/>
      </left>
      <right>
        <color indexed="63"/>
      </right>
      <top style="thin">
        <color indexed="63"/>
      </top>
      <bottom>
        <color indexed="63"/>
      </bottom>
    </border>
    <border>
      <left style="thin">
        <color indexed="63"/>
      </left>
      <right>
        <color indexed="63"/>
      </right>
      <top style="thin">
        <color indexed="23"/>
      </top>
      <bottom>
        <color indexed="63"/>
      </bottom>
    </border>
    <border>
      <left style="thin">
        <color indexed="63"/>
      </left>
      <right>
        <color indexed="63"/>
      </right>
      <top>
        <color indexed="63"/>
      </top>
      <bottom>
        <color indexed="63"/>
      </bottom>
    </border>
    <border>
      <left style="thin">
        <color indexed="63"/>
      </left>
      <right>
        <color indexed="63"/>
      </right>
      <top>
        <color indexed="63"/>
      </top>
      <bottom style="thin">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21" borderId="0" applyNumberFormat="0" applyBorder="0" applyAlignment="0" applyProtection="0"/>
    <xf numFmtId="0" fontId="4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232">
    <xf numFmtId="0" fontId="0" fillId="0" borderId="0" xfId="0"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1" fillId="33" borderId="0" xfId="0" applyFont="1" applyFill="1" applyBorder="1" applyAlignment="1">
      <alignment horizontal="left" vertical="center"/>
    </xf>
    <xf numFmtId="0" fontId="1" fillId="33" borderId="0" xfId="0" applyFont="1" applyFill="1" applyBorder="1" applyAlignment="1">
      <alignment horizontal="left" vertical="center"/>
    </xf>
    <xf numFmtId="0" fontId="3" fillId="33" borderId="10" xfId="0" applyFont="1" applyFill="1" applyBorder="1" applyAlignment="1">
      <alignment horizontal="left" vertical="center"/>
    </xf>
    <xf numFmtId="0" fontId="1" fillId="33" borderId="10" xfId="0" applyFont="1" applyFill="1" applyBorder="1" applyAlignment="1">
      <alignment horizontal="left" vertical="center"/>
    </xf>
    <xf numFmtId="0" fontId="3" fillId="33" borderId="11" xfId="0" applyFont="1" applyFill="1" applyBorder="1" applyAlignment="1">
      <alignment horizontal="right" vertical="center"/>
    </xf>
    <xf numFmtId="0" fontId="4" fillId="34" borderId="12" xfId="0" applyFont="1" applyFill="1" applyBorder="1" applyAlignment="1">
      <alignment horizontal="center" vertical="center" shrinkToFit="1"/>
    </xf>
    <xf numFmtId="0" fontId="4" fillId="34" borderId="13" xfId="0" applyFont="1" applyFill="1" applyBorder="1" applyAlignment="1">
      <alignment horizontal="center" vertical="center" shrinkToFit="1"/>
    </xf>
    <xf numFmtId="0" fontId="4" fillId="34" borderId="14" xfId="0" applyFont="1" applyFill="1" applyBorder="1" applyAlignment="1">
      <alignment horizontal="center" vertical="center" shrinkToFit="1"/>
    </xf>
    <xf numFmtId="0" fontId="4" fillId="34" borderId="12" xfId="0" applyFont="1" applyFill="1" applyBorder="1" applyAlignment="1">
      <alignment horizontal="distributed" vertical="center"/>
    </xf>
    <xf numFmtId="0" fontId="4" fillId="34" borderId="14" xfId="0" applyFont="1" applyFill="1" applyBorder="1" applyAlignment="1">
      <alignment horizontal="distributed" vertical="center"/>
    </xf>
    <xf numFmtId="0" fontId="4" fillId="34" borderId="12" xfId="0" applyFont="1" applyFill="1" applyBorder="1" applyAlignment="1">
      <alignment horizontal="left" vertical="center" shrinkToFit="1"/>
    </xf>
    <xf numFmtId="4" fontId="4" fillId="35" borderId="14" xfId="0" applyNumberFormat="1" applyFont="1" applyFill="1" applyBorder="1" applyAlignment="1">
      <alignment horizontal="right" vertical="center" shrinkToFit="1"/>
    </xf>
    <xf numFmtId="0" fontId="4" fillId="34" borderId="14" xfId="0" applyFont="1" applyFill="1" applyBorder="1" applyAlignment="1">
      <alignment horizontal="left" vertical="center" shrinkToFit="1"/>
    </xf>
    <xf numFmtId="4" fontId="4" fillId="35" borderId="13" xfId="0" applyNumberFormat="1" applyFont="1" applyFill="1" applyBorder="1" applyAlignment="1">
      <alignment horizontal="right" vertical="center" shrinkToFit="1"/>
    </xf>
    <xf numFmtId="0" fontId="4" fillId="34" borderId="12" xfId="0" applyFont="1" applyFill="1" applyBorder="1" applyAlignment="1">
      <alignment horizontal="left" vertical="center"/>
    </xf>
    <xf numFmtId="0" fontId="4" fillId="33" borderId="14" xfId="0" applyFont="1" applyFill="1" applyBorder="1" applyAlignment="1">
      <alignment horizontal="right" vertical="center" shrinkToFit="1"/>
    </xf>
    <xf numFmtId="0" fontId="5" fillId="34" borderId="12" xfId="0" applyFont="1" applyFill="1" applyBorder="1" applyAlignment="1">
      <alignment horizontal="center" vertical="center" shrinkToFit="1"/>
    </xf>
    <xf numFmtId="0" fontId="5" fillId="34" borderId="15" xfId="0" applyFont="1" applyFill="1" applyBorder="1" applyAlignment="1">
      <alignment horizontal="center" vertical="center" shrinkToFit="1"/>
    </xf>
    <xf numFmtId="4" fontId="4" fillId="35" borderId="16" xfId="0" applyNumberFormat="1" applyFont="1" applyFill="1" applyBorder="1" applyAlignment="1">
      <alignment horizontal="right" vertical="center" shrinkToFit="1"/>
    </xf>
    <xf numFmtId="4" fontId="4" fillId="35" borderId="17" xfId="0" applyNumberFormat="1" applyFont="1" applyFill="1" applyBorder="1" applyAlignment="1">
      <alignment horizontal="right" vertical="center" shrinkToFit="1"/>
    </xf>
    <xf numFmtId="0" fontId="1" fillId="33" borderId="0" xfId="0" applyFont="1" applyFill="1" applyBorder="1" applyAlignment="1">
      <alignment horizontal="left" vertical="center"/>
    </xf>
    <xf numFmtId="0" fontId="1" fillId="33" borderId="18" xfId="0" applyFont="1" applyFill="1" applyBorder="1" applyAlignment="1">
      <alignment horizontal="left" vertical="center"/>
    </xf>
    <xf numFmtId="0" fontId="1" fillId="33" borderId="0" xfId="0" applyFont="1" applyFill="1" applyBorder="1" applyAlignment="1">
      <alignment horizontal="left" vertical="center"/>
    </xf>
    <xf numFmtId="0" fontId="1" fillId="33" borderId="18" xfId="0" applyFont="1" applyFill="1" applyBorder="1" applyAlignment="1">
      <alignment horizontal="left" vertical="center"/>
    </xf>
    <xf numFmtId="0" fontId="3" fillId="33" borderId="10" xfId="0" applyFont="1" applyFill="1" applyBorder="1" applyAlignment="1">
      <alignment horizontal="left" vertical="center"/>
    </xf>
    <xf numFmtId="0" fontId="1" fillId="33" borderId="10" xfId="0" applyFont="1" applyFill="1" applyBorder="1" applyAlignment="1">
      <alignment horizontal="left"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right" vertical="center"/>
    </xf>
    <xf numFmtId="0" fontId="4" fillId="34" borderId="14" xfId="0" applyFont="1" applyFill="1" applyBorder="1" applyAlignment="1">
      <alignment horizontal="center" vertical="center" wrapText="1"/>
    </xf>
    <xf numFmtId="0" fontId="4" fillId="34" borderId="14" xfId="0" applyFont="1" applyFill="1" applyBorder="1" applyAlignment="1">
      <alignment horizontal="center" vertical="center" shrinkToFit="1"/>
    </xf>
    <xf numFmtId="0" fontId="4" fillId="34" borderId="14" xfId="0" applyFont="1" applyFill="1" applyBorder="1" applyAlignment="1">
      <alignment horizontal="distributed" vertical="center"/>
    </xf>
    <xf numFmtId="0" fontId="4" fillId="34" borderId="13" xfId="0" applyFont="1" applyFill="1" applyBorder="1" applyAlignment="1">
      <alignment horizontal="center" vertical="center" wrapText="1"/>
    </xf>
    <xf numFmtId="4" fontId="4" fillId="35" borderId="14" xfId="0" applyNumberFormat="1" applyFont="1" applyFill="1" applyBorder="1" applyAlignment="1">
      <alignment horizontal="right" vertical="center" shrinkToFit="1"/>
    </xf>
    <xf numFmtId="4" fontId="4" fillId="35" borderId="13" xfId="0" applyNumberFormat="1" applyFont="1" applyFill="1" applyBorder="1" applyAlignment="1">
      <alignment horizontal="right" vertical="center" shrinkToFit="1"/>
    </xf>
    <xf numFmtId="0" fontId="5" fillId="34" borderId="14" xfId="0" applyFont="1" applyFill="1" applyBorder="1" applyAlignment="1">
      <alignment horizontal="left" vertical="center" shrinkToFit="1"/>
    </xf>
    <xf numFmtId="4" fontId="5" fillId="34" borderId="14" xfId="0" applyNumberFormat="1" applyFont="1" applyFill="1" applyBorder="1" applyAlignment="1">
      <alignment horizontal="right" vertical="center" shrinkToFit="1"/>
    </xf>
    <xf numFmtId="4" fontId="5" fillId="34" borderId="13" xfId="0" applyNumberFormat="1" applyFont="1" applyFill="1" applyBorder="1" applyAlignment="1">
      <alignment horizontal="right" vertical="center" shrinkToFit="1"/>
    </xf>
    <xf numFmtId="0" fontId="4" fillId="36" borderId="14" xfId="0" applyFont="1" applyFill="1" applyBorder="1" applyAlignment="1">
      <alignment horizontal="left" vertical="center" shrinkToFit="1"/>
    </xf>
    <xf numFmtId="4" fontId="4" fillId="33" borderId="14" xfId="0" applyNumberFormat="1" applyFont="1" applyFill="1" applyBorder="1" applyAlignment="1">
      <alignment horizontal="right" vertical="center" shrinkToFit="1"/>
    </xf>
    <xf numFmtId="4" fontId="4" fillId="33" borderId="13" xfId="0" applyNumberFormat="1" applyFont="1" applyFill="1" applyBorder="1" applyAlignment="1">
      <alignment horizontal="right" vertical="center" shrinkToFit="1"/>
    </xf>
    <xf numFmtId="4" fontId="6" fillId="34" borderId="14" xfId="0" applyNumberFormat="1" applyFont="1" applyFill="1" applyBorder="1" applyAlignment="1">
      <alignment horizontal="right" vertical="center" shrinkToFit="1"/>
    </xf>
    <xf numFmtId="0" fontId="4" fillId="36" borderId="16" xfId="0" applyFont="1" applyFill="1" applyBorder="1" applyAlignment="1">
      <alignment horizontal="left" vertical="center" shrinkToFit="1"/>
    </xf>
    <xf numFmtId="4" fontId="4" fillId="35" borderId="16" xfId="0" applyNumberFormat="1" applyFont="1" applyFill="1" applyBorder="1" applyAlignment="1">
      <alignment horizontal="right" vertical="center" shrinkToFit="1"/>
    </xf>
    <xf numFmtId="4" fontId="4" fillId="33" borderId="16" xfId="0" applyNumberFormat="1" applyFont="1" applyFill="1" applyBorder="1" applyAlignment="1">
      <alignment horizontal="right" vertical="center" shrinkToFit="1"/>
    </xf>
    <xf numFmtId="4" fontId="4" fillId="33" borderId="17" xfId="0" applyNumberFormat="1" applyFont="1" applyFill="1" applyBorder="1" applyAlignment="1">
      <alignment horizontal="right" vertical="center" shrinkToFit="1"/>
    </xf>
    <xf numFmtId="0" fontId="3" fillId="33" borderId="0" xfId="0" applyFont="1" applyFill="1" applyBorder="1" applyAlignment="1">
      <alignment horizontal="center" vertical="center"/>
    </xf>
    <xf numFmtId="4" fontId="1" fillId="35" borderId="14" xfId="0" applyNumberFormat="1" applyFont="1" applyFill="1" applyBorder="1" applyAlignment="1">
      <alignment horizontal="right" vertical="center" shrinkToFit="1"/>
    </xf>
    <xf numFmtId="4" fontId="1" fillId="37" borderId="14" xfId="0" applyNumberFormat="1" applyFont="1" applyFill="1" applyBorder="1" applyAlignment="1">
      <alignment horizontal="right" vertical="center" shrinkToFit="1"/>
    </xf>
    <xf numFmtId="0" fontId="1" fillId="37" borderId="14" xfId="0" applyFont="1" applyFill="1" applyBorder="1" applyAlignment="1">
      <alignment horizontal="right" vertical="center" shrinkToFit="1"/>
    </xf>
    <xf numFmtId="0" fontId="0" fillId="0" borderId="0" xfId="0" applyAlignment="1">
      <alignment wrapText="1"/>
    </xf>
    <xf numFmtId="0" fontId="0" fillId="0" borderId="0" xfId="0" applyAlignment="1">
      <alignment horizontal="left"/>
    </xf>
    <xf numFmtId="0" fontId="5" fillId="34" borderId="14" xfId="0" applyFont="1" applyFill="1" applyBorder="1" applyAlignment="1">
      <alignment horizontal="center" vertical="center" wrapText="1"/>
    </xf>
    <xf numFmtId="0" fontId="5" fillId="34" borderId="19" xfId="0" applyFont="1" applyFill="1" applyBorder="1" applyAlignment="1">
      <alignment horizontal="center" vertical="center" shrinkToFit="1"/>
    </xf>
    <xf numFmtId="0" fontId="4" fillId="34" borderId="19" xfId="0" applyFont="1" applyFill="1" applyBorder="1" applyAlignment="1">
      <alignment vertical="center" shrinkToFit="1"/>
    </xf>
    <xf numFmtId="0" fontId="5" fillId="34" borderId="20" xfId="0" applyFont="1" applyFill="1" applyBorder="1" applyAlignment="1">
      <alignment horizontal="center" vertical="center" shrinkToFit="1"/>
    </xf>
    <xf numFmtId="0" fontId="3" fillId="33" borderId="18" xfId="0" applyFont="1" applyFill="1" applyBorder="1" applyAlignment="1">
      <alignment horizontal="right" vertical="center"/>
    </xf>
    <xf numFmtId="0" fontId="12" fillId="33" borderId="0" xfId="0" applyFont="1" applyFill="1" applyBorder="1" applyAlignment="1">
      <alignment horizontal="center" vertical="center"/>
    </xf>
    <xf numFmtId="0" fontId="12" fillId="33" borderId="18" xfId="0" applyFont="1" applyFill="1" applyBorder="1" applyAlignment="1">
      <alignment horizontal="center" vertical="center"/>
    </xf>
    <xf numFmtId="0" fontId="4" fillId="34" borderId="12" xfId="0" applyFont="1" applyFill="1" applyBorder="1" applyAlignment="1">
      <alignment horizontal="center" vertical="center" shrinkToFit="1"/>
    </xf>
    <xf numFmtId="0" fontId="4" fillId="0" borderId="14" xfId="0" applyFont="1" applyBorder="1" applyAlignment="1">
      <alignment horizontal="center" vertical="center" shrinkToFit="1"/>
    </xf>
    <xf numFmtId="0" fontId="4" fillId="34" borderId="13" xfId="0" applyFont="1" applyFill="1" applyBorder="1" applyAlignment="1">
      <alignment horizontal="center" vertical="center" shrinkToFit="1"/>
    </xf>
    <xf numFmtId="0" fontId="4" fillId="33" borderId="0" xfId="0" applyFont="1" applyFill="1" applyBorder="1" applyAlignment="1">
      <alignment horizontal="left" vertical="center"/>
    </xf>
    <xf numFmtId="0" fontId="4" fillId="0" borderId="0" xfId="0" applyFont="1" applyBorder="1" applyAlignment="1">
      <alignment horizontal="left" vertical="center"/>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4" fillId="34" borderId="14"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34" borderId="12"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34" borderId="14" xfId="0" applyFont="1" applyFill="1" applyBorder="1" applyAlignment="1">
      <alignment horizontal="center" vertical="center" shrinkToFit="1"/>
    </xf>
    <xf numFmtId="0" fontId="4" fillId="0" borderId="14" xfId="0" applyFont="1" applyBorder="1" applyAlignment="1">
      <alignment horizontal="center" vertical="center" shrinkToFit="1"/>
    </xf>
    <xf numFmtId="0" fontId="4" fillId="34"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4" fillId="34" borderId="12" xfId="0" applyFont="1" applyFill="1" applyBorder="1" applyAlignment="1">
      <alignment horizontal="distributed" vertical="center"/>
    </xf>
    <xf numFmtId="0" fontId="4" fillId="0" borderId="14" xfId="0" applyFont="1" applyBorder="1" applyAlignment="1">
      <alignment horizontal="distributed" vertical="center"/>
    </xf>
    <xf numFmtId="0" fontId="5" fillId="34" borderId="12" xfId="0" applyFont="1" applyFill="1" applyBorder="1" applyAlignment="1">
      <alignment horizontal="left" vertical="center" shrinkToFit="1"/>
    </xf>
    <xf numFmtId="0" fontId="4" fillId="0" borderId="14" xfId="0" applyFont="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5" xfId="0" applyFont="1" applyFill="1" applyBorder="1" applyAlignment="1">
      <alignment horizontal="left" vertical="center" shrinkToFit="1"/>
    </xf>
    <xf numFmtId="0" fontId="4" fillId="0" borderId="16" xfId="0" applyFont="1" applyBorder="1" applyAlignment="1">
      <alignment horizontal="left" vertical="center" shrinkToFit="1"/>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5" fillId="34" borderId="14" xfId="0" applyFont="1" applyFill="1" applyBorder="1" applyAlignment="1">
      <alignment horizontal="center" vertical="center" wrapText="1"/>
    </xf>
    <xf numFmtId="0" fontId="4" fillId="0" borderId="14" xfId="0" applyFont="1" applyBorder="1" applyAlignment="1">
      <alignment horizontal="left" vertical="center"/>
    </xf>
    <xf numFmtId="0" fontId="5" fillId="34" borderId="21" xfId="0" applyFont="1" applyFill="1" applyBorder="1" applyAlignment="1">
      <alignment horizontal="left" vertical="center" wrapText="1"/>
    </xf>
    <xf numFmtId="0" fontId="4" fillId="0" borderId="22" xfId="0" applyFont="1" applyBorder="1" applyAlignment="1">
      <alignment horizontal="left" vertical="center"/>
    </xf>
    <xf numFmtId="0" fontId="7" fillId="0" borderId="0" xfId="0" applyFont="1" applyBorder="1" applyAlignment="1">
      <alignment horizontal="center" vertical="center"/>
    </xf>
    <xf numFmtId="0" fontId="1" fillId="0" borderId="0" xfId="0" applyFont="1" applyBorder="1" applyAlignment="1">
      <alignment horizontal="center" vertical="center"/>
    </xf>
    <xf numFmtId="0" fontId="8" fillId="0" borderId="23" xfId="0" applyFont="1" applyBorder="1" applyAlignment="1">
      <alignment horizontal="left" vertical="center"/>
    </xf>
    <xf numFmtId="0" fontId="9" fillId="34" borderId="14" xfId="0" applyFont="1" applyFill="1" applyBorder="1" applyAlignment="1">
      <alignment horizontal="center" vertical="center" wrapText="1"/>
    </xf>
    <xf numFmtId="0" fontId="10" fillId="0" borderId="14" xfId="0" applyFont="1" applyBorder="1" applyAlignment="1">
      <alignment horizontal="left" vertical="center"/>
    </xf>
    <xf numFmtId="0" fontId="11" fillId="34" borderId="14" xfId="0" applyFont="1" applyFill="1" applyBorder="1" applyAlignment="1">
      <alignment horizontal="center" vertical="center" wrapText="1"/>
    </xf>
    <xf numFmtId="0" fontId="11" fillId="0" borderId="14" xfId="0" applyFont="1" applyBorder="1" applyAlignment="1">
      <alignment horizontal="center" vertical="center"/>
    </xf>
    <xf numFmtId="0" fontId="1" fillId="0" borderId="0" xfId="0" applyFont="1" applyBorder="1" applyAlignment="1">
      <alignment horizontal="left" vertical="center" wrapText="1"/>
    </xf>
    <xf numFmtId="0" fontId="1" fillId="0" borderId="18" xfId="0" applyFont="1" applyBorder="1" applyAlignment="1">
      <alignment horizontal="left" vertical="center" wrapText="1"/>
    </xf>
    <xf numFmtId="0" fontId="1" fillId="38" borderId="0" xfId="0" applyFont="1" applyFill="1" applyBorder="1" applyAlignment="1">
      <alignment horizontal="left" vertical="center"/>
    </xf>
    <xf numFmtId="0" fontId="2" fillId="38" borderId="0" xfId="0" applyFont="1" applyFill="1" applyBorder="1" applyAlignment="1">
      <alignment horizontal="center" vertical="center"/>
    </xf>
    <xf numFmtId="0" fontId="1" fillId="38" borderId="18" xfId="0" applyFont="1" applyFill="1" applyBorder="1" applyAlignment="1">
      <alignment horizontal="left" vertical="center"/>
    </xf>
    <xf numFmtId="0" fontId="0" fillId="38" borderId="0" xfId="0" applyFill="1" applyAlignment="1">
      <alignment/>
    </xf>
    <xf numFmtId="0" fontId="3" fillId="38" borderId="18" xfId="0" applyFont="1" applyFill="1" applyBorder="1" applyAlignment="1">
      <alignment horizontal="right" vertical="center"/>
    </xf>
    <xf numFmtId="0" fontId="3" fillId="38" borderId="10" xfId="0" applyFont="1" applyFill="1" applyBorder="1" applyAlignment="1">
      <alignment horizontal="left" vertical="center"/>
    </xf>
    <xf numFmtId="0" fontId="1" fillId="38" borderId="10" xfId="0" applyFont="1" applyFill="1" applyBorder="1" applyAlignment="1">
      <alignment horizontal="left" vertical="center"/>
    </xf>
    <xf numFmtId="0" fontId="3" fillId="38" borderId="10" xfId="0" applyFont="1" applyFill="1" applyBorder="1" applyAlignment="1">
      <alignment horizontal="center" vertical="center"/>
    </xf>
    <xf numFmtId="0" fontId="3" fillId="38" borderId="11" xfId="0" applyFont="1" applyFill="1" applyBorder="1" applyAlignment="1">
      <alignment horizontal="right" vertical="center"/>
    </xf>
    <xf numFmtId="0" fontId="4" fillId="38" borderId="12" xfId="0" applyFont="1" applyFill="1" applyBorder="1" applyAlignment="1">
      <alignment horizontal="distributed" vertical="center"/>
    </xf>
    <xf numFmtId="0" fontId="4" fillId="38" borderId="14" xfId="0" applyFont="1" applyFill="1" applyBorder="1" applyAlignment="1">
      <alignment horizontal="distributed" vertical="center"/>
    </xf>
    <xf numFmtId="0" fontId="4" fillId="38" borderId="14" xfId="0" applyFont="1" applyFill="1" applyBorder="1" applyAlignment="1">
      <alignment horizontal="center" vertical="center" wrapText="1"/>
    </xf>
    <xf numFmtId="0" fontId="4" fillId="38" borderId="12" xfId="0" applyFont="1" applyFill="1" applyBorder="1" applyAlignment="1">
      <alignment horizontal="center" vertical="center" wrapText="1"/>
    </xf>
    <xf numFmtId="0" fontId="4" fillId="38" borderId="14" xfId="0" applyFont="1" applyFill="1" applyBorder="1" applyAlignment="1">
      <alignment horizontal="center" vertical="center" shrinkToFit="1"/>
    </xf>
    <xf numFmtId="0" fontId="4" fillId="38" borderId="13" xfId="0" applyFont="1" applyFill="1" applyBorder="1" applyAlignment="1">
      <alignment horizontal="center" vertical="center" wrapText="1"/>
    </xf>
    <xf numFmtId="0" fontId="4" fillId="38" borderId="12" xfId="0" applyFont="1" applyFill="1" applyBorder="1" applyAlignment="1">
      <alignment horizontal="center" vertical="center" shrinkToFit="1"/>
    </xf>
    <xf numFmtId="0" fontId="4" fillId="38" borderId="14" xfId="0" applyFont="1" applyFill="1" applyBorder="1" applyAlignment="1">
      <alignment horizontal="distributed" vertical="center"/>
    </xf>
    <xf numFmtId="0" fontId="4" fillId="38" borderId="14" xfId="0" applyFont="1" applyFill="1" applyBorder="1" applyAlignment="1">
      <alignment horizontal="center" vertical="center" wrapText="1"/>
    </xf>
    <xf numFmtId="0" fontId="4" fillId="38" borderId="13" xfId="0" applyFont="1" applyFill="1" applyBorder="1" applyAlignment="1">
      <alignment horizontal="center" vertical="center" wrapText="1"/>
    </xf>
    <xf numFmtId="0" fontId="4" fillId="38" borderId="14" xfId="0" applyFont="1" applyFill="1" applyBorder="1" applyAlignment="1">
      <alignment horizontal="center" vertical="center" shrinkToFit="1"/>
    </xf>
    <xf numFmtId="4" fontId="4" fillId="38" borderId="14" xfId="0" applyNumberFormat="1" applyFont="1" applyFill="1" applyBorder="1" applyAlignment="1">
      <alignment horizontal="right" vertical="center" shrinkToFit="1"/>
    </xf>
    <xf numFmtId="4" fontId="4" fillId="38" borderId="13" xfId="0" applyNumberFormat="1" applyFont="1" applyFill="1" applyBorder="1" applyAlignment="1">
      <alignment horizontal="right" vertical="center" shrinkToFit="1"/>
    </xf>
    <xf numFmtId="0" fontId="5" fillId="38" borderId="12" xfId="0" applyFont="1" applyFill="1" applyBorder="1" applyAlignment="1">
      <alignment horizontal="left" vertical="center" shrinkToFit="1"/>
    </xf>
    <xf numFmtId="0" fontId="4" fillId="38" borderId="14" xfId="0" applyFont="1" applyFill="1" applyBorder="1" applyAlignment="1">
      <alignment horizontal="left" vertical="center" shrinkToFit="1"/>
    </xf>
    <xf numFmtId="0" fontId="5" fillId="38" borderId="14" xfId="0" applyFont="1" applyFill="1" applyBorder="1" applyAlignment="1">
      <alignment horizontal="left" vertical="center" shrinkToFit="1"/>
    </xf>
    <xf numFmtId="4" fontId="5" fillId="38" borderId="14" xfId="0" applyNumberFormat="1" applyFont="1" applyFill="1" applyBorder="1" applyAlignment="1">
      <alignment horizontal="right" vertical="center" shrinkToFit="1"/>
    </xf>
    <xf numFmtId="4" fontId="5" fillId="38" borderId="13" xfId="0" applyNumberFormat="1" applyFont="1" applyFill="1" applyBorder="1" applyAlignment="1">
      <alignment horizontal="right" vertical="center" shrinkToFit="1"/>
    </xf>
    <xf numFmtId="0" fontId="4" fillId="38" borderId="12" xfId="0" applyFont="1" applyFill="1" applyBorder="1" applyAlignment="1">
      <alignment horizontal="left" vertical="center" shrinkToFit="1"/>
    </xf>
    <xf numFmtId="0" fontId="4" fillId="38" borderId="14" xfId="0" applyFont="1" applyFill="1" applyBorder="1" applyAlignment="1">
      <alignment horizontal="left" vertical="center" shrinkToFit="1"/>
    </xf>
    <xf numFmtId="4" fontId="6" fillId="38" borderId="14" xfId="0" applyNumberFormat="1" applyFont="1" applyFill="1" applyBorder="1" applyAlignment="1">
      <alignment horizontal="right" vertical="center" shrinkToFit="1"/>
    </xf>
    <xf numFmtId="0" fontId="4" fillId="38" borderId="15" xfId="0" applyFont="1" applyFill="1" applyBorder="1" applyAlignment="1">
      <alignment horizontal="left" vertical="center" shrinkToFit="1"/>
    </xf>
    <xf numFmtId="0" fontId="4" fillId="38" borderId="16" xfId="0" applyFont="1" applyFill="1" applyBorder="1" applyAlignment="1">
      <alignment horizontal="left" vertical="center" shrinkToFit="1"/>
    </xf>
    <xf numFmtId="0" fontId="4" fillId="38" borderId="16" xfId="0" applyFont="1" applyFill="1" applyBorder="1" applyAlignment="1">
      <alignment horizontal="left" vertical="center" shrinkToFit="1"/>
    </xf>
    <xf numFmtId="4" fontId="4" fillId="38" borderId="16" xfId="0" applyNumberFormat="1" applyFont="1" applyFill="1" applyBorder="1" applyAlignment="1">
      <alignment horizontal="right" vertical="center" shrinkToFit="1"/>
    </xf>
    <xf numFmtId="4" fontId="4" fillId="38" borderId="17" xfId="0" applyNumberFormat="1" applyFont="1" applyFill="1" applyBorder="1" applyAlignment="1">
      <alignment horizontal="right" vertical="center" shrinkToFit="1"/>
    </xf>
    <xf numFmtId="0" fontId="1" fillId="38" borderId="0" xfId="0" applyFont="1" applyFill="1" applyBorder="1" applyAlignment="1">
      <alignment horizontal="left" vertical="center"/>
    </xf>
    <xf numFmtId="0" fontId="3" fillId="38" borderId="0" xfId="0" applyFont="1" applyFill="1" applyBorder="1" applyAlignment="1">
      <alignment horizontal="center" vertical="center"/>
    </xf>
    <xf numFmtId="0" fontId="3" fillId="38" borderId="18" xfId="0" applyFont="1" applyFill="1" applyBorder="1" applyAlignment="1">
      <alignment horizontal="right" vertical="center"/>
    </xf>
    <xf numFmtId="0" fontId="4" fillId="38" borderId="12" xfId="0" applyFont="1" applyFill="1" applyBorder="1" applyAlignment="1">
      <alignment horizontal="center" vertical="center"/>
    </xf>
    <xf numFmtId="0" fontId="4" fillId="38" borderId="14" xfId="0" applyFont="1" applyFill="1" applyBorder="1" applyAlignment="1">
      <alignment horizontal="center" vertical="center"/>
    </xf>
    <xf numFmtId="0" fontId="4" fillId="38" borderId="14" xfId="0" applyFont="1" applyFill="1" applyBorder="1" applyAlignment="1">
      <alignment horizontal="center" vertical="center"/>
    </xf>
    <xf numFmtId="0" fontId="4" fillId="38" borderId="12" xfId="0" applyFont="1" applyFill="1" applyBorder="1" applyAlignment="1">
      <alignment horizontal="center" vertical="center"/>
    </xf>
    <xf numFmtId="0" fontId="4" fillId="38" borderId="12" xfId="0" applyFont="1" applyFill="1" applyBorder="1" applyAlignment="1">
      <alignment horizontal="left" vertical="center"/>
    </xf>
    <xf numFmtId="0" fontId="4" fillId="38" borderId="14" xfId="0" applyFont="1" applyFill="1" applyBorder="1" applyAlignment="1">
      <alignment horizontal="right" vertical="center" shrinkToFit="1"/>
    </xf>
    <xf numFmtId="0" fontId="5" fillId="38" borderId="12" xfId="0" applyFont="1" applyFill="1" applyBorder="1" applyAlignment="1">
      <alignment horizontal="center" vertical="center"/>
    </xf>
    <xf numFmtId="0" fontId="5" fillId="38" borderId="14" xfId="0" applyFont="1" applyFill="1" applyBorder="1" applyAlignment="1">
      <alignment horizontal="center" vertical="center"/>
    </xf>
    <xf numFmtId="0" fontId="4" fillId="38" borderId="14" xfId="0" applyFont="1" applyFill="1" applyBorder="1" applyAlignment="1">
      <alignment horizontal="left" vertical="center"/>
    </xf>
    <xf numFmtId="0" fontId="5" fillId="38" borderId="15" xfId="0" applyFont="1" applyFill="1" applyBorder="1" applyAlignment="1">
      <alignment horizontal="center" vertical="center"/>
    </xf>
    <xf numFmtId="0" fontId="4" fillId="38" borderId="16" xfId="0" applyFont="1" applyFill="1" applyBorder="1" applyAlignment="1">
      <alignment horizontal="center" vertical="center"/>
    </xf>
    <xf numFmtId="0" fontId="5" fillId="38" borderId="16" xfId="0" applyFont="1" applyFill="1" applyBorder="1" applyAlignment="1">
      <alignment horizontal="center" vertical="center"/>
    </xf>
    <xf numFmtId="0" fontId="4" fillId="38" borderId="0" xfId="0" applyFont="1" applyFill="1" applyBorder="1" applyAlignment="1">
      <alignment horizontal="left" vertical="center"/>
    </xf>
    <xf numFmtId="0" fontId="4" fillId="38" borderId="0" xfId="0" applyFont="1" applyFill="1" applyBorder="1" applyAlignment="1">
      <alignment horizontal="center" vertical="center"/>
    </xf>
    <xf numFmtId="0" fontId="4" fillId="38" borderId="0" xfId="0" applyFont="1" applyFill="1" applyBorder="1" applyAlignment="1">
      <alignment horizontal="left" vertical="center"/>
    </xf>
    <xf numFmtId="0" fontId="4" fillId="0" borderId="14" xfId="0" applyFont="1" applyFill="1" applyBorder="1" applyAlignment="1">
      <alignment horizontal="right" vertical="center" shrinkToFit="1"/>
    </xf>
    <xf numFmtId="0" fontId="12" fillId="0" borderId="0" xfId="0" applyFont="1" applyFill="1" applyBorder="1" applyAlignment="1">
      <alignment horizontal="center" vertical="center"/>
    </xf>
    <xf numFmtId="0" fontId="0" fillId="0" borderId="0" xfId="0" applyFill="1" applyAlignment="1">
      <alignment/>
    </xf>
    <xf numFmtId="0" fontId="1" fillId="0" borderId="0" xfId="0" applyFont="1" applyFill="1" applyBorder="1" applyAlignment="1">
      <alignment horizontal="left" vertical="center"/>
    </xf>
    <xf numFmtId="0" fontId="3" fillId="0" borderId="10" xfId="0" applyFont="1" applyFill="1" applyBorder="1" applyAlignment="1">
      <alignment horizontal="left" vertical="center"/>
    </xf>
    <xf numFmtId="0" fontId="1" fillId="0" borderId="10" xfId="0" applyFont="1" applyFill="1" applyBorder="1" applyAlignment="1">
      <alignment horizontal="left" vertical="center"/>
    </xf>
    <xf numFmtId="0" fontId="3" fillId="0" borderId="11" xfId="0" applyFont="1" applyFill="1" applyBorder="1" applyAlignment="1">
      <alignment horizontal="right" vertical="center"/>
    </xf>
    <xf numFmtId="0" fontId="4" fillId="0" borderId="12" xfId="0" applyFont="1" applyFill="1" applyBorder="1" applyAlignment="1">
      <alignment horizontal="distributed" vertical="center" wrapText="1"/>
    </xf>
    <xf numFmtId="0" fontId="4" fillId="0" borderId="14" xfId="0" applyFont="1" applyFill="1" applyBorder="1" applyAlignment="1">
      <alignment horizontal="distributed"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4" xfId="0" applyFont="1" applyFill="1" applyBorder="1" applyAlignment="1">
      <alignment horizontal="distributed" vertical="center" wrapText="1"/>
    </xf>
    <xf numFmtId="0" fontId="4" fillId="0" borderId="14" xfId="0" applyFont="1" applyFill="1" applyBorder="1" applyAlignment="1">
      <alignment horizontal="center" vertical="center" shrinkToFit="1"/>
    </xf>
    <xf numFmtId="0" fontId="4" fillId="0" borderId="14" xfId="0" applyFont="1" applyFill="1" applyBorder="1" applyAlignment="1">
      <alignment horizontal="center" vertical="center" wrapText="1"/>
    </xf>
    <xf numFmtId="4" fontId="4" fillId="0" borderId="14" xfId="0" applyNumberFormat="1" applyFont="1" applyFill="1" applyBorder="1" applyAlignment="1">
      <alignment horizontal="right" vertical="center" shrinkToFit="1"/>
    </xf>
    <xf numFmtId="0" fontId="5" fillId="0" borderId="12"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5" fillId="0" borderId="14" xfId="0" applyFont="1" applyFill="1" applyBorder="1" applyAlignment="1">
      <alignment horizontal="left" vertical="center" shrinkToFit="1"/>
    </xf>
    <xf numFmtId="4" fontId="5" fillId="0" borderId="14"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4" xfId="0" applyFont="1" applyFill="1" applyBorder="1" applyAlignment="1">
      <alignment horizontal="left" vertical="center" shrinkToFit="1"/>
    </xf>
    <xf numFmtId="4" fontId="6" fillId="0" borderId="14" xfId="0" applyNumberFormat="1" applyFont="1" applyFill="1" applyBorder="1" applyAlignment="1">
      <alignment horizontal="righ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left" vertical="center" shrinkToFit="1"/>
    </xf>
    <xf numFmtId="4" fontId="4" fillId="0" borderId="16" xfId="0" applyNumberFormat="1" applyFont="1" applyFill="1" applyBorder="1" applyAlignment="1">
      <alignment horizontal="right" vertical="center" shrinkToFit="1"/>
    </xf>
    <xf numFmtId="0" fontId="1" fillId="0" borderId="0" xfId="0" applyFont="1" applyFill="1" applyBorder="1" applyAlignment="1">
      <alignment horizontal="left" vertical="center"/>
    </xf>
    <xf numFmtId="0" fontId="3" fillId="0" borderId="18" xfId="0" applyFont="1" applyFill="1" applyBorder="1" applyAlignment="1">
      <alignment horizontal="right" vertical="center"/>
    </xf>
    <xf numFmtId="0" fontId="4" fillId="0" borderId="0" xfId="0" applyFont="1" applyAlignment="1">
      <alignment/>
    </xf>
    <xf numFmtId="0" fontId="4" fillId="34" borderId="14" xfId="0" applyFont="1" applyFill="1" applyBorder="1" applyAlignment="1">
      <alignment horizontal="center" vertical="center" wrapText="1"/>
    </xf>
    <xf numFmtId="0" fontId="30" fillId="0" borderId="0" xfId="0" applyFont="1" applyAlignment="1">
      <alignment horizontal="center" vertical="center" wrapText="1"/>
    </xf>
    <xf numFmtId="0" fontId="1" fillId="33" borderId="10" xfId="0" applyFont="1" applyFill="1" applyBorder="1" applyAlignment="1">
      <alignment horizontal="left" vertical="center"/>
    </xf>
    <xf numFmtId="185" fontId="1" fillId="33" borderId="0" xfId="0" applyNumberFormat="1" applyFont="1" applyFill="1" applyBorder="1" applyAlignment="1">
      <alignment horizontal="left" vertical="center"/>
    </xf>
    <xf numFmtId="185" fontId="0" fillId="0" borderId="0" xfId="0" applyNumberFormat="1" applyAlignment="1">
      <alignment/>
    </xf>
    <xf numFmtId="185" fontId="4" fillId="0" borderId="0" xfId="0" applyNumberFormat="1" applyFont="1" applyAlignment="1">
      <alignment/>
    </xf>
    <xf numFmtId="0" fontId="3" fillId="33" borderId="0" xfId="0" applyFont="1" applyFill="1" applyBorder="1" applyAlignment="1">
      <alignment horizontal="left" vertical="center"/>
    </xf>
    <xf numFmtId="185" fontId="1" fillId="33" borderId="0" xfId="0" applyNumberFormat="1" applyFont="1" applyFill="1" applyBorder="1" applyAlignment="1">
      <alignment horizontal="left" vertical="center"/>
    </xf>
    <xf numFmtId="0" fontId="5" fillId="0" borderId="25" xfId="0" applyFont="1" applyBorder="1" applyAlignment="1">
      <alignment horizontal="left" vertical="center" wrapText="1"/>
    </xf>
    <xf numFmtId="0" fontId="5" fillId="0" borderId="25" xfId="0" applyFont="1" applyBorder="1" applyAlignment="1">
      <alignment horizontal="center" vertical="center" wrapText="1"/>
    </xf>
    <xf numFmtId="185" fontId="5" fillId="0" borderId="25" xfId="0" applyNumberFormat="1" applyFont="1" applyBorder="1" applyAlignment="1">
      <alignment horizontal="center" vertical="center" wrapText="1"/>
    </xf>
    <xf numFmtId="0" fontId="0" fillId="0" borderId="25" xfId="0" applyBorder="1" applyAlignment="1">
      <alignment horizontal="left"/>
    </xf>
    <xf numFmtId="0" fontId="4" fillId="0" borderId="25" xfId="0" applyFont="1" applyBorder="1" applyAlignment="1">
      <alignment/>
    </xf>
    <xf numFmtId="185" fontId="0" fillId="0" borderId="25" xfId="0" applyNumberFormat="1" applyBorder="1" applyAlignment="1">
      <alignment/>
    </xf>
    <xf numFmtId="0" fontId="30" fillId="0" borderId="25" xfId="0" applyFont="1" applyBorder="1" applyAlignment="1">
      <alignment horizontal="left"/>
    </xf>
    <xf numFmtId="185" fontId="4" fillId="0" borderId="25" xfId="0" applyNumberFormat="1" applyFont="1" applyBorder="1" applyAlignment="1">
      <alignment/>
    </xf>
    <xf numFmtId="185" fontId="0" fillId="0" borderId="25" xfId="0" applyNumberFormat="1" applyFont="1" applyBorder="1" applyAlignment="1">
      <alignment/>
    </xf>
    <xf numFmtId="0" fontId="0" fillId="0" borderId="25" xfId="0" applyBorder="1" applyAlignment="1">
      <alignment/>
    </xf>
    <xf numFmtId="0" fontId="5" fillId="34" borderId="26"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1" fillId="33" borderId="0" xfId="0" applyFont="1" applyFill="1" applyBorder="1" applyAlignment="1">
      <alignment horizontal="left" vertical="center"/>
    </xf>
    <xf numFmtId="0" fontId="3" fillId="33" borderId="18" xfId="0" applyFont="1" applyFill="1" applyBorder="1" applyAlignment="1">
      <alignment horizontal="right" vertical="center"/>
    </xf>
    <xf numFmtId="0" fontId="3" fillId="33" borderId="10" xfId="0" applyFont="1" applyFill="1" applyBorder="1" applyAlignment="1">
      <alignment horizontal="left" vertical="center"/>
    </xf>
    <xf numFmtId="0" fontId="3" fillId="33" borderId="11" xfId="0" applyFont="1" applyFill="1" applyBorder="1" applyAlignment="1">
      <alignment horizontal="right" vertical="center"/>
    </xf>
    <xf numFmtId="0" fontId="4" fillId="34" borderId="12" xfId="0" applyFont="1" applyFill="1" applyBorder="1" applyAlignment="1">
      <alignment horizontal="distributed" vertical="center" wrapText="1"/>
    </xf>
    <xf numFmtId="0" fontId="4" fillId="0" borderId="14" xfId="0" applyFont="1" applyBorder="1" applyAlignment="1">
      <alignment horizontal="distributed" vertical="center" wrapText="1"/>
    </xf>
    <xf numFmtId="0" fontId="4" fillId="34" borderId="14"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34" borderId="12"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34" borderId="14" xfId="0" applyFont="1" applyFill="1" applyBorder="1" applyAlignment="1">
      <alignment horizontal="distributed" vertical="center" wrapText="1"/>
    </xf>
    <xf numFmtId="0" fontId="4" fillId="34" borderId="14" xfId="0" applyFont="1" applyFill="1" applyBorder="1" applyAlignment="1">
      <alignment horizontal="center" vertical="center" shrinkToFit="1"/>
    </xf>
    <xf numFmtId="4" fontId="4" fillId="35" borderId="14" xfId="0" applyNumberFormat="1" applyFont="1" applyFill="1" applyBorder="1" applyAlignment="1">
      <alignment horizontal="right" vertical="center" shrinkToFit="1"/>
    </xf>
    <xf numFmtId="0" fontId="4" fillId="33" borderId="15" xfId="0" applyFont="1" applyFill="1" applyBorder="1" applyAlignment="1">
      <alignment horizontal="left" vertical="center" shrinkToFit="1"/>
    </xf>
    <xf numFmtId="0" fontId="4" fillId="0" borderId="16" xfId="0" applyFont="1" applyBorder="1" applyAlignment="1">
      <alignment horizontal="left" vertical="center" shrinkToFit="1"/>
    </xf>
    <xf numFmtId="0" fontId="4" fillId="36" borderId="16" xfId="0" applyFont="1" applyFill="1" applyBorder="1" applyAlignment="1">
      <alignment horizontal="left" vertical="center" shrinkToFit="1"/>
    </xf>
    <xf numFmtId="4" fontId="4" fillId="35" borderId="16" xfId="0" applyNumberFormat="1" applyFont="1" applyFill="1" applyBorder="1" applyAlignment="1">
      <alignment horizontal="right" vertical="center" shrinkToFit="1"/>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4" fillId="34" borderId="21" xfId="0" applyFont="1" applyFill="1" applyBorder="1" applyAlignment="1">
      <alignment horizontal="center" vertical="center" wrapText="1"/>
    </xf>
    <xf numFmtId="0" fontId="4" fillId="34" borderId="24"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4" fillId="34" borderId="29" xfId="0" applyFont="1" applyFill="1" applyBorder="1" applyAlignment="1">
      <alignment horizontal="center" vertical="center" wrapText="1"/>
    </xf>
    <xf numFmtId="0" fontId="4" fillId="34" borderId="30" xfId="0" applyFont="1" applyFill="1" applyBorder="1" applyAlignment="1">
      <alignment horizontal="center" vertical="center" wrapText="1"/>
    </xf>
    <xf numFmtId="0" fontId="31" fillId="33" borderId="0" xfId="0"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7"/>
  <sheetViews>
    <sheetView zoomScalePageLayoutView="0" workbookViewId="0" topLeftCell="A19">
      <selection activeCell="D40" sqref="D40"/>
    </sheetView>
  </sheetViews>
  <sheetFormatPr defaultColWidth="9.140625" defaultRowHeight="12.75"/>
  <cols>
    <col min="1" max="1" width="36.140625" style="0" customWidth="1"/>
    <col min="2" max="2" width="5.421875" style="0" customWidth="1"/>
    <col min="3" max="3" width="17.140625" style="0" customWidth="1"/>
    <col min="4" max="4" width="31.140625" style="0" customWidth="1"/>
    <col min="5" max="5" width="5.421875" style="0" customWidth="1"/>
    <col min="6" max="6" width="17.140625" style="0" customWidth="1"/>
  </cols>
  <sheetData>
    <row r="1" spans="1:6" ht="27.75" customHeight="1">
      <c r="A1" s="59" t="s">
        <v>308</v>
      </c>
      <c r="B1" s="59"/>
      <c r="C1" s="59"/>
      <c r="D1" s="59"/>
      <c r="E1" s="59"/>
      <c r="F1" s="60"/>
    </row>
    <row r="2" spans="1:6" ht="15" customHeight="1">
      <c r="A2" s="3"/>
      <c r="B2" s="4"/>
      <c r="C2" s="4"/>
      <c r="D2" s="4"/>
      <c r="E2" s="4"/>
      <c r="F2" s="58" t="s">
        <v>309</v>
      </c>
    </row>
    <row r="3" spans="1:6" ht="15" customHeight="1">
      <c r="A3" s="5" t="s">
        <v>1</v>
      </c>
      <c r="B3" s="6"/>
      <c r="C3" s="6"/>
      <c r="D3" s="6"/>
      <c r="E3" s="6"/>
      <c r="F3" s="7" t="s">
        <v>3</v>
      </c>
    </row>
    <row r="4" spans="1:6" ht="15" customHeight="1">
      <c r="A4" s="61" t="s">
        <v>4</v>
      </c>
      <c r="B4" s="62" t="s">
        <v>4</v>
      </c>
      <c r="C4" s="62" t="s">
        <v>4</v>
      </c>
      <c r="D4" s="63" t="s">
        <v>5</v>
      </c>
      <c r="E4" s="62" t="s">
        <v>5</v>
      </c>
      <c r="F4" s="62" t="s">
        <v>5</v>
      </c>
    </row>
    <row r="5" spans="1:6" ht="15" customHeight="1">
      <c r="A5" s="8" t="s">
        <v>6</v>
      </c>
      <c r="B5" s="10" t="s">
        <v>7</v>
      </c>
      <c r="C5" s="10" t="s">
        <v>8</v>
      </c>
      <c r="D5" s="10" t="s">
        <v>9</v>
      </c>
      <c r="E5" s="10" t="s">
        <v>7</v>
      </c>
      <c r="F5" s="9" t="s">
        <v>8</v>
      </c>
    </row>
    <row r="6" spans="1:6" ht="15" customHeight="1">
      <c r="A6" s="11" t="s">
        <v>10</v>
      </c>
      <c r="B6" s="10"/>
      <c r="C6" s="10" t="s">
        <v>13</v>
      </c>
      <c r="D6" s="12" t="s">
        <v>10</v>
      </c>
      <c r="E6" s="10"/>
      <c r="F6" s="9" t="s">
        <v>19</v>
      </c>
    </row>
    <row r="7" spans="1:6" ht="15" customHeight="1">
      <c r="A7" s="13" t="s">
        <v>20</v>
      </c>
      <c r="B7" s="10" t="s">
        <v>11</v>
      </c>
      <c r="C7" s="14">
        <v>13013.391483</v>
      </c>
      <c r="D7" s="15" t="s">
        <v>21</v>
      </c>
      <c r="E7" s="10">
        <v>30</v>
      </c>
      <c r="F7" s="14">
        <v>1.6</v>
      </c>
    </row>
    <row r="8" spans="1:6" ht="15" customHeight="1">
      <c r="A8" s="13" t="s">
        <v>23</v>
      </c>
      <c r="B8" s="10" t="s">
        <v>12</v>
      </c>
      <c r="C8" s="14">
        <v>0</v>
      </c>
      <c r="D8" s="15" t="s">
        <v>24</v>
      </c>
      <c r="E8" s="10">
        <v>31</v>
      </c>
      <c r="F8" s="14">
        <v>0</v>
      </c>
    </row>
    <row r="9" spans="1:6" ht="15" customHeight="1">
      <c r="A9" s="13" t="s">
        <v>26</v>
      </c>
      <c r="B9" s="10" t="s">
        <v>13</v>
      </c>
      <c r="C9" s="14">
        <v>0</v>
      </c>
      <c r="D9" s="15" t="s">
        <v>27</v>
      </c>
      <c r="E9" s="10">
        <v>32</v>
      </c>
      <c r="F9" s="14">
        <v>0</v>
      </c>
    </row>
    <row r="10" spans="1:6" ht="15" customHeight="1">
      <c r="A10" s="13" t="s">
        <v>29</v>
      </c>
      <c r="B10" s="10" t="s">
        <v>14</v>
      </c>
      <c r="C10" s="14">
        <v>0</v>
      </c>
      <c r="D10" s="15" t="s">
        <v>30</v>
      </c>
      <c r="E10" s="10">
        <v>33</v>
      </c>
      <c r="F10" s="14">
        <v>0</v>
      </c>
    </row>
    <row r="11" spans="1:6" ht="15" customHeight="1">
      <c r="A11" s="13" t="s">
        <v>32</v>
      </c>
      <c r="B11" s="10" t="s">
        <v>15</v>
      </c>
      <c r="C11" s="14">
        <v>0</v>
      </c>
      <c r="D11" s="15" t="s">
        <v>33</v>
      </c>
      <c r="E11" s="10">
        <v>34</v>
      </c>
      <c r="F11" s="14">
        <v>0</v>
      </c>
    </row>
    <row r="12" spans="1:6" ht="15" customHeight="1">
      <c r="A12" s="13" t="s">
        <v>35</v>
      </c>
      <c r="B12" s="10" t="s">
        <v>16</v>
      </c>
      <c r="C12" s="14">
        <v>0</v>
      </c>
      <c r="D12" s="15" t="s">
        <v>36</v>
      </c>
      <c r="E12" s="10">
        <v>35</v>
      </c>
      <c r="F12" s="14">
        <v>0</v>
      </c>
    </row>
    <row r="13" spans="1:6" ht="15" customHeight="1">
      <c r="A13" s="13" t="s">
        <v>38</v>
      </c>
      <c r="B13" s="10" t="s">
        <v>17</v>
      </c>
      <c r="C13" s="14">
        <v>0</v>
      </c>
      <c r="D13" s="15" t="s">
        <v>39</v>
      </c>
      <c r="E13" s="10">
        <v>36</v>
      </c>
      <c r="F13" s="14">
        <v>0</v>
      </c>
    </row>
    <row r="14" spans="1:6" ht="15" customHeight="1">
      <c r="A14" s="17"/>
      <c r="B14" s="10" t="s">
        <v>18</v>
      </c>
      <c r="C14" s="18"/>
      <c r="D14" s="15" t="s">
        <v>41</v>
      </c>
      <c r="E14" s="10">
        <v>37</v>
      </c>
      <c r="F14" s="14">
        <v>1443.643677</v>
      </c>
    </row>
    <row r="15" spans="1:6" ht="15" customHeight="1">
      <c r="A15" s="13"/>
      <c r="B15" s="10" t="s">
        <v>19</v>
      </c>
      <c r="C15" s="18"/>
      <c r="D15" s="15" t="s">
        <v>43</v>
      </c>
      <c r="E15" s="10">
        <v>38</v>
      </c>
      <c r="F15" s="14">
        <v>144.781834</v>
      </c>
    </row>
    <row r="16" spans="1:6" ht="15" customHeight="1">
      <c r="A16" s="13"/>
      <c r="B16" s="10" t="s">
        <v>45</v>
      </c>
      <c r="C16" s="18"/>
      <c r="D16" s="15" t="s">
        <v>46</v>
      </c>
      <c r="E16" s="10">
        <v>39</v>
      </c>
      <c r="F16" s="14">
        <v>0</v>
      </c>
    </row>
    <row r="17" spans="1:6" ht="15" customHeight="1">
      <c r="A17" s="13"/>
      <c r="B17" s="10" t="s">
        <v>48</v>
      </c>
      <c r="C17" s="18"/>
      <c r="D17" s="15" t="s">
        <v>49</v>
      </c>
      <c r="E17" s="10">
        <v>40</v>
      </c>
      <c r="F17" s="14">
        <v>1</v>
      </c>
    </row>
    <row r="18" spans="1:6" ht="15" customHeight="1">
      <c r="A18" s="13"/>
      <c r="B18" s="10" t="s">
        <v>51</v>
      </c>
      <c r="C18" s="18"/>
      <c r="D18" s="15" t="s">
        <v>52</v>
      </c>
      <c r="E18" s="10">
        <v>41</v>
      </c>
      <c r="F18" s="14">
        <v>11177.225495</v>
      </c>
    </row>
    <row r="19" spans="1:6" ht="15" customHeight="1">
      <c r="A19" s="13"/>
      <c r="B19" s="10" t="s">
        <v>54</v>
      </c>
      <c r="C19" s="18"/>
      <c r="D19" s="15" t="s">
        <v>55</v>
      </c>
      <c r="E19" s="10">
        <v>42</v>
      </c>
      <c r="F19" s="14">
        <v>0</v>
      </c>
    </row>
    <row r="20" spans="1:6" ht="15" customHeight="1">
      <c r="A20" s="13"/>
      <c r="B20" s="10" t="s">
        <v>57</v>
      </c>
      <c r="C20" s="18"/>
      <c r="D20" s="15" t="s">
        <v>58</v>
      </c>
      <c r="E20" s="10">
        <v>43</v>
      </c>
      <c r="F20" s="14">
        <v>0</v>
      </c>
    </row>
    <row r="21" spans="1:6" ht="15" customHeight="1">
      <c r="A21" s="13"/>
      <c r="B21" s="10" t="s">
        <v>60</v>
      </c>
      <c r="C21" s="18"/>
      <c r="D21" s="15" t="s">
        <v>61</v>
      </c>
      <c r="E21" s="10">
        <v>44</v>
      </c>
      <c r="F21" s="14">
        <v>0</v>
      </c>
    </row>
    <row r="22" spans="1:6" ht="15" customHeight="1">
      <c r="A22" s="13"/>
      <c r="B22" s="10" t="s">
        <v>63</v>
      </c>
      <c r="C22" s="18"/>
      <c r="D22" s="15" t="s">
        <v>64</v>
      </c>
      <c r="E22" s="10">
        <v>45</v>
      </c>
      <c r="F22" s="14">
        <v>0</v>
      </c>
    </row>
    <row r="23" spans="1:6" ht="15" customHeight="1">
      <c r="A23" s="13"/>
      <c r="B23" s="10" t="s">
        <v>66</v>
      </c>
      <c r="C23" s="18"/>
      <c r="D23" s="15" t="s">
        <v>67</v>
      </c>
      <c r="E23" s="10">
        <v>46</v>
      </c>
      <c r="F23" s="14">
        <v>0</v>
      </c>
    </row>
    <row r="24" spans="1:6" ht="15" customHeight="1">
      <c r="A24" s="13"/>
      <c r="B24" s="10" t="s">
        <v>69</v>
      </c>
      <c r="C24" s="18"/>
      <c r="D24" s="15" t="s">
        <v>70</v>
      </c>
      <c r="E24" s="10">
        <v>47</v>
      </c>
      <c r="F24" s="14">
        <v>0</v>
      </c>
    </row>
    <row r="25" spans="1:6" ht="15" customHeight="1">
      <c r="A25" s="13"/>
      <c r="B25" s="10" t="s">
        <v>72</v>
      </c>
      <c r="C25" s="18"/>
      <c r="D25" s="15" t="s">
        <v>73</v>
      </c>
      <c r="E25" s="10">
        <v>48</v>
      </c>
      <c r="F25" s="14">
        <v>313.135162</v>
      </c>
    </row>
    <row r="26" spans="1:6" ht="15" customHeight="1">
      <c r="A26" s="13"/>
      <c r="B26" s="10" t="s">
        <v>75</v>
      </c>
      <c r="C26" s="18"/>
      <c r="D26" s="15" t="s">
        <v>76</v>
      </c>
      <c r="E26" s="10">
        <v>49</v>
      </c>
      <c r="F26" s="14">
        <v>0</v>
      </c>
    </row>
    <row r="27" spans="1:6" ht="15" customHeight="1">
      <c r="A27" s="13"/>
      <c r="B27" s="10" t="s">
        <v>78</v>
      </c>
      <c r="C27" s="18"/>
      <c r="D27" s="15" t="s">
        <v>79</v>
      </c>
      <c r="E27" s="10">
        <v>50</v>
      </c>
      <c r="F27" s="14">
        <v>0</v>
      </c>
    </row>
    <row r="28" spans="1:6" ht="15" customHeight="1">
      <c r="A28" s="13"/>
      <c r="B28" s="10" t="s">
        <v>81</v>
      </c>
      <c r="C28" s="18"/>
      <c r="D28" s="15" t="s">
        <v>82</v>
      </c>
      <c r="E28" s="10">
        <v>51</v>
      </c>
      <c r="F28" s="14">
        <v>0</v>
      </c>
    </row>
    <row r="29" spans="1:6" ht="15" customHeight="1">
      <c r="A29" s="13"/>
      <c r="B29" s="10" t="s">
        <v>84</v>
      </c>
      <c r="C29" s="18"/>
      <c r="D29" s="15" t="s">
        <v>85</v>
      </c>
      <c r="E29" s="10">
        <v>52</v>
      </c>
      <c r="F29" s="14">
        <v>0</v>
      </c>
    </row>
    <row r="30" spans="1:6" ht="15" customHeight="1">
      <c r="A30" s="19" t="s">
        <v>87</v>
      </c>
      <c r="B30" s="10" t="s">
        <v>88</v>
      </c>
      <c r="C30" s="14">
        <v>13013.391483</v>
      </c>
      <c r="D30" s="55" t="s">
        <v>89</v>
      </c>
      <c r="E30" s="10">
        <v>53</v>
      </c>
      <c r="F30" s="16">
        <v>13081.386168</v>
      </c>
    </row>
    <row r="31" spans="1:6" ht="15" customHeight="1">
      <c r="A31" s="13" t="s">
        <v>91</v>
      </c>
      <c r="B31" s="10" t="s">
        <v>92</v>
      </c>
      <c r="C31" s="14">
        <v>0</v>
      </c>
      <c r="D31" s="56" t="s">
        <v>93</v>
      </c>
      <c r="E31" s="10">
        <v>54</v>
      </c>
      <c r="F31" s="16">
        <v>0</v>
      </c>
    </row>
    <row r="32" spans="1:6" ht="15" customHeight="1">
      <c r="A32" s="13" t="s">
        <v>94</v>
      </c>
      <c r="B32" s="10" t="s">
        <v>95</v>
      </c>
      <c r="C32" s="14">
        <v>147.678873</v>
      </c>
      <c r="D32" s="56" t="s">
        <v>100</v>
      </c>
      <c r="E32" s="10">
        <v>55</v>
      </c>
      <c r="F32" s="16">
        <v>79.684188</v>
      </c>
    </row>
    <row r="33" spans="1:6" ht="15" customHeight="1">
      <c r="A33" s="13"/>
      <c r="B33" s="10" t="s">
        <v>96</v>
      </c>
      <c r="C33" s="18"/>
      <c r="D33" s="56"/>
      <c r="E33" s="10">
        <v>56</v>
      </c>
      <c r="F33" s="16"/>
    </row>
    <row r="34" spans="1:6" ht="15" customHeight="1">
      <c r="A34" s="13"/>
      <c r="B34" s="10" t="s">
        <v>97</v>
      </c>
      <c r="C34" s="18"/>
      <c r="D34" s="56"/>
      <c r="E34" s="10">
        <v>57</v>
      </c>
      <c r="F34" s="16"/>
    </row>
    <row r="35" spans="1:6" ht="15" customHeight="1" thickBot="1">
      <c r="A35" s="20" t="s">
        <v>106</v>
      </c>
      <c r="B35" s="10" t="s">
        <v>98</v>
      </c>
      <c r="C35" s="21">
        <v>13161.070356</v>
      </c>
      <c r="D35" s="57" t="s">
        <v>106</v>
      </c>
      <c r="E35" s="10">
        <v>58</v>
      </c>
      <c r="F35" s="22">
        <v>13161.070356</v>
      </c>
    </row>
    <row r="36" spans="1:6" ht="15" customHeight="1" thickTop="1">
      <c r="A36" s="64" t="s">
        <v>310</v>
      </c>
      <c r="B36" s="65" t="s">
        <v>108</v>
      </c>
      <c r="C36" s="65" t="s">
        <v>108</v>
      </c>
      <c r="D36" s="23"/>
      <c r="E36" s="23"/>
      <c r="F36" s="24"/>
    </row>
    <row r="37" spans="1:3" ht="15" customHeight="1">
      <c r="A37" s="66"/>
      <c r="B37" s="67"/>
      <c r="C37" s="67"/>
    </row>
  </sheetData>
  <sheetProtection/>
  <mergeCells count="5">
    <mergeCell ref="A1:F1"/>
    <mergeCell ref="A4:C4"/>
    <mergeCell ref="D4:F4"/>
    <mergeCell ref="A36:C36"/>
    <mergeCell ref="A37:C37"/>
  </mergeCells>
  <printOptions/>
  <pageMargins left="0.75" right="0.75" top="1" bottom="1" header="0.5" footer="0.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dimension ref="A1:K50"/>
  <sheetViews>
    <sheetView zoomScalePageLayoutView="0" workbookViewId="0" topLeftCell="A1">
      <selection activeCell="G39" sqref="G39"/>
    </sheetView>
  </sheetViews>
  <sheetFormatPr defaultColWidth="9.140625" defaultRowHeight="12.75"/>
  <cols>
    <col min="1" max="3" width="3.140625" style="0" customWidth="1"/>
    <col min="4" max="4" width="37.28125" style="0" customWidth="1"/>
    <col min="5" max="11" width="17.140625" style="0" customWidth="1"/>
  </cols>
  <sheetData>
    <row r="1" spans="1:11" ht="27.75" customHeight="1">
      <c r="A1" s="1"/>
      <c r="B1" s="25"/>
      <c r="C1" s="25"/>
      <c r="D1" s="25"/>
      <c r="E1" s="25"/>
      <c r="F1" s="2" t="s">
        <v>304</v>
      </c>
      <c r="G1" s="25"/>
      <c r="H1" s="25"/>
      <c r="I1" s="25"/>
      <c r="J1" s="25"/>
      <c r="K1" s="26"/>
    </row>
    <row r="2" spans="1:11" ht="15" customHeight="1">
      <c r="A2" s="25"/>
      <c r="B2" s="25"/>
      <c r="C2" s="25"/>
      <c r="D2" s="25"/>
      <c r="E2" s="25"/>
      <c r="F2" s="25"/>
      <c r="G2" s="25"/>
      <c r="H2" s="25"/>
      <c r="I2" s="25"/>
      <c r="J2" s="25"/>
      <c r="K2" s="58" t="s">
        <v>311</v>
      </c>
    </row>
    <row r="3" spans="1:11" ht="15" customHeight="1">
      <c r="A3" s="27" t="s">
        <v>1</v>
      </c>
      <c r="B3" s="28"/>
      <c r="C3" s="28"/>
      <c r="D3" s="28"/>
      <c r="E3" s="28"/>
      <c r="F3" s="29" t="s">
        <v>2</v>
      </c>
      <c r="G3" s="28"/>
      <c r="H3" s="28"/>
      <c r="I3" s="28"/>
      <c r="J3" s="28"/>
      <c r="K3" s="30" t="s">
        <v>110</v>
      </c>
    </row>
    <row r="4" spans="1:11" ht="15" customHeight="1">
      <c r="A4" s="77" t="s">
        <v>6</v>
      </c>
      <c r="B4" s="78" t="s">
        <v>6</v>
      </c>
      <c r="C4" s="78" t="s">
        <v>6</v>
      </c>
      <c r="D4" s="78" t="s">
        <v>6</v>
      </c>
      <c r="E4" s="68" t="s">
        <v>87</v>
      </c>
      <c r="F4" s="68" t="s">
        <v>111</v>
      </c>
      <c r="G4" s="68" t="s">
        <v>112</v>
      </c>
      <c r="H4" s="68" t="s">
        <v>113</v>
      </c>
      <c r="I4" s="68" t="s">
        <v>114</v>
      </c>
      <c r="J4" s="68" t="s">
        <v>115</v>
      </c>
      <c r="K4" s="68" t="s">
        <v>116</v>
      </c>
    </row>
    <row r="5" spans="1:11" ht="15" customHeight="1">
      <c r="A5" s="71" t="s">
        <v>117</v>
      </c>
      <c r="B5" s="69" t="s">
        <v>117</v>
      </c>
      <c r="C5" s="69" t="s">
        <v>117</v>
      </c>
      <c r="D5" s="73" t="s">
        <v>118</v>
      </c>
      <c r="E5" s="69" t="s">
        <v>87</v>
      </c>
      <c r="F5" s="69" t="s">
        <v>111</v>
      </c>
      <c r="G5" s="69" t="s">
        <v>112</v>
      </c>
      <c r="H5" s="69" t="s">
        <v>113</v>
      </c>
      <c r="I5" s="69" t="s">
        <v>114</v>
      </c>
      <c r="J5" s="69" t="s">
        <v>115</v>
      </c>
      <c r="K5" s="70" t="s">
        <v>116</v>
      </c>
    </row>
    <row r="6" spans="1:11" ht="15" customHeight="1">
      <c r="A6" s="72" t="s">
        <v>117</v>
      </c>
      <c r="B6" s="69" t="s">
        <v>117</v>
      </c>
      <c r="C6" s="69" t="s">
        <v>117</v>
      </c>
      <c r="D6" s="74" t="s">
        <v>118</v>
      </c>
      <c r="E6" s="69" t="s">
        <v>87</v>
      </c>
      <c r="F6" s="69" t="s">
        <v>111</v>
      </c>
      <c r="G6" s="69" t="s">
        <v>112</v>
      </c>
      <c r="H6" s="69" t="s">
        <v>113</v>
      </c>
      <c r="I6" s="69" t="s">
        <v>114</v>
      </c>
      <c r="J6" s="69" t="s">
        <v>115</v>
      </c>
      <c r="K6" s="70" t="s">
        <v>116</v>
      </c>
    </row>
    <row r="7" spans="1:11" ht="15" customHeight="1">
      <c r="A7" s="72" t="s">
        <v>117</v>
      </c>
      <c r="B7" s="69" t="s">
        <v>117</v>
      </c>
      <c r="C7" s="69" t="s">
        <v>117</v>
      </c>
      <c r="D7" s="74" t="s">
        <v>118</v>
      </c>
      <c r="E7" s="69" t="s">
        <v>87</v>
      </c>
      <c r="F7" s="69" t="s">
        <v>111</v>
      </c>
      <c r="G7" s="69" t="s">
        <v>112</v>
      </c>
      <c r="H7" s="69" t="s">
        <v>113</v>
      </c>
      <c r="I7" s="69" t="s">
        <v>114</v>
      </c>
      <c r="J7" s="69" t="s">
        <v>115</v>
      </c>
      <c r="K7" s="70" t="s">
        <v>116</v>
      </c>
    </row>
    <row r="8" spans="1:11" ht="15" customHeight="1">
      <c r="A8" s="75" t="s">
        <v>119</v>
      </c>
      <c r="B8" s="73" t="s">
        <v>120</v>
      </c>
      <c r="C8" s="73" t="s">
        <v>121</v>
      </c>
      <c r="D8" s="33" t="s">
        <v>10</v>
      </c>
      <c r="E8" s="31" t="s">
        <v>11</v>
      </c>
      <c r="F8" s="31" t="s">
        <v>12</v>
      </c>
      <c r="G8" s="31" t="s">
        <v>13</v>
      </c>
      <c r="H8" s="31" t="s">
        <v>14</v>
      </c>
      <c r="I8" s="31" t="s">
        <v>15</v>
      </c>
      <c r="J8" s="31" t="s">
        <v>16</v>
      </c>
      <c r="K8" s="34" t="s">
        <v>17</v>
      </c>
    </row>
    <row r="9" spans="1:11" ht="15" customHeight="1">
      <c r="A9" s="76" t="s">
        <v>119</v>
      </c>
      <c r="B9" s="74" t="s">
        <v>120</v>
      </c>
      <c r="C9" s="74" t="s">
        <v>121</v>
      </c>
      <c r="D9" s="32" t="s">
        <v>122</v>
      </c>
      <c r="E9" s="35">
        <v>13013.391483</v>
      </c>
      <c r="F9" s="35">
        <v>130133914.83</v>
      </c>
      <c r="G9" s="35">
        <v>0</v>
      </c>
      <c r="H9" s="35">
        <v>0</v>
      </c>
      <c r="I9" s="35">
        <v>0</v>
      </c>
      <c r="J9" s="35">
        <v>0</v>
      </c>
      <c r="K9" s="36">
        <v>0</v>
      </c>
    </row>
    <row r="10" spans="1:11" ht="15" customHeight="1">
      <c r="A10" s="79" t="s">
        <v>123</v>
      </c>
      <c r="B10" s="80" t="s">
        <v>123</v>
      </c>
      <c r="C10" s="80" t="s">
        <v>123</v>
      </c>
      <c r="D10" s="37" t="s">
        <v>124</v>
      </c>
      <c r="E10" s="38">
        <v>1.6</v>
      </c>
      <c r="F10" s="38">
        <v>1.6</v>
      </c>
      <c r="G10" s="38">
        <v>0</v>
      </c>
      <c r="H10" s="38">
        <v>0</v>
      </c>
      <c r="I10" s="38">
        <v>0</v>
      </c>
      <c r="J10" s="38">
        <v>0</v>
      </c>
      <c r="K10" s="39">
        <v>0</v>
      </c>
    </row>
    <row r="11" spans="1:11" ht="15" customHeight="1">
      <c r="A11" s="79" t="s">
        <v>125</v>
      </c>
      <c r="B11" s="80" t="s">
        <v>125</v>
      </c>
      <c r="C11" s="80" t="s">
        <v>125</v>
      </c>
      <c r="D11" s="37" t="s">
        <v>126</v>
      </c>
      <c r="E11" s="38">
        <v>1</v>
      </c>
      <c r="F11" s="38">
        <v>1</v>
      </c>
      <c r="G11" s="38">
        <v>0</v>
      </c>
      <c r="H11" s="38">
        <v>0</v>
      </c>
      <c r="I11" s="38">
        <v>0</v>
      </c>
      <c r="J11" s="38">
        <v>0</v>
      </c>
      <c r="K11" s="39">
        <v>0</v>
      </c>
    </row>
    <row r="12" spans="1:11" ht="15" customHeight="1">
      <c r="A12" s="81" t="s">
        <v>127</v>
      </c>
      <c r="B12" s="80" t="s">
        <v>127</v>
      </c>
      <c r="C12" s="80" t="s">
        <v>127</v>
      </c>
      <c r="D12" s="40" t="s">
        <v>128</v>
      </c>
      <c r="E12" s="35">
        <v>1</v>
      </c>
      <c r="F12" s="35">
        <v>1</v>
      </c>
      <c r="G12" s="41">
        <v>0</v>
      </c>
      <c r="H12" s="41">
        <v>0</v>
      </c>
      <c r="I12" s="41">
        <v>0</v>
      </c>
      <c r="J12" s="41">
        <v>0</v>
      </c>
      <c r="K12" s="42">
        <v>0</v>
      </c>
    </row>
    <row r="13" spans="1:11" ht="15" customHeight="1">
      <c r="A13" s="79" t="s">
        <v>129</v>
      </c>
      <c r="B13" s="80" t="s">
        <v>129</v>
      </c>
      <c r="C13" s="80" t="s">
        <v>129</v>
      </c>
      <c r="D13" s="37" t="s">
        <v>130</v>
      </c>
      <c r="E13" s="38">
        <v>0.6</v>
      </c>
      <c r="F13" s="38">
        <v>0.6</v>
      </c>
      <c r="G13" s="38">
        <v>0</v>
      </c>
      <c r="H13" s="38">
        <v>0</v>
      </c>
      <c r="I13" s="38">
        <v>0</v>
      </c>
      <c r="J13" s="38">
        <v>0</v>
      </c>
      <c r="K13" s="39">
        <v>0</v>
      </c>
    </row>
    <row r="14" spans="1:11" ht="15" customHeight="1">
      <c r="A14" s="81" t="s">
        <v>131</v>
      </c>
      <c r="B14" s="80" t="s">
        <v>131</v>
      </c>
      <c r="C14" s="80" t="s">
        <v>131</v>
      </c>
      <c r="D14" s="40" t="s">
        <v>132</v>
      </c>
      <c r="E14" s="35">
        <v>0.6</v>
      </c>
      <c r="F14" s="35">
        <v>0.6</v>
      </c>
      <c r="G14" s="41">
        <v>0</v>
      </c>
      <c r="H14" s="41">
        <v>0</v>
      </c>
      <c r="I14" s="41">
        <v>0</v>
      </c>
      <c r="J14" s="41">
        <v>0</v>
      </c>
      <c r="K14" s="42">
        <v>0</v>
      </c>
    </row>
    <row r="15" spans="1:11" ht="15" customHeight="1">
      <c r="A15" s="79" t="s">
        <v>133</v>
      </c>
      <c r="B15" s="80" t="s">
        <v>133</v>
      </c>
      <c r="C15" s="80" t="s">
        <v>133</v>
      </c>
      <c r="D15" s="37" t="s">
        <v>134</v>
      </c>
      <c r="E15" s="38">
        <f>14436436.77/10000</f>
        <v>1443.643677</v>
      </c>
      <c r="F15" s="38">
        <f>14436436.77/10000</f>
        <v>1443.643677</v>
      </c>
      <c r="G15" s="38">
        <v>0</v>
      </c>
      <c r="H15" s="38">
        <v>0</v>
      </c>
      <c r="I15" s="38">
        <v>0</v>
      </c>
      <c r="J15" s="38">
        <v>0</v>
      </c>
      <c r="K15" s="39">
        <v>0</v>
      </c>
    </row>
    <row r="16" spans="1:11" ht="15" customHeight="1">
      <c r="A16" s="79" t="s">
        <v>135</v>
      </c>
      <c r="B16" s="80" t="s">
        <v>135</v>
      </c>
      <c r="C16" s="80" t="s">
        <v>135</v>
      </c>
      <c r="D16" s="37" t="s">
        <v>136</v>
      </c>
      <c r="E16" s="38">
        <v>1437.929277</v>
      </c>
      <c r="F16" s="38">
        <v>1437.929277</v>
      </c>
      <c r="G16" s="38">
        <v>0</v>
      </c>
      <c r="H16" s="38">
        <v>0</v>
      </c>
      <c r="I16" s="38">
        <v>0</v>
      </c>
      <c r="J16" s="38">
        <v>0</v>
      </c>
      <c r="K16" s="39">
        <v>0</v>
      </c>
    </row>
    <row r="17" spans="1:11" ht="15" customHeight="1">
      <c r="A17" s="81" t="s">
        <v>137</v>
      </c>
      <c r="B17" s="80" t="s">
        <v>137</v>
      </c>
      <c r="C17" s="80" t="s">
        <v>137</v>
      </c>
      <c r="D17" s="40" t="s">
        <v>138</v>
      </c>
      <c r="E17" s="35">
        <v>1036.008962</v>
      </c>
      <c r="F17" s="35">
        <v>1036.008962</v>
      </c>
      <c r="G17" s="41">
        <v>0</v>
      </c>
      <c r="H17" s="41">
        <v>0</v>
      </c>
      <c r="I17" s="41">
        <v>0</v>
      </c>
      <c r="J17" s="41">
        <v>0</v>
      </c>
      <c r="K17" s="42">
        <v>0</v>
      </c>
    </row>
    <row r="18" spans="1:11" ht="15" customHeight="1">
      <c r="A18" s="81" t="s">
        <v>139</v>
      </c>
      <c r="B18" s="80" t="s">
        <v>139</v>
      </c>
      <c r="C18" s="80" t="s">
        <v>139</v>
      </c>
      <c r="D18" s="40" t="s">
        <v>140</v>
      </c>
      <c r="E18" s="35">
        <v>401.920315</v>
      </c>
      <c r="F18" s="35">
        <v>401.920315</v>
      </c>
      <c r="G18" s="41">
        <v>0</v>
      </c>
      <c r="H18" s="41">
        <v>0</v>
      </c>
      <c r="I18" s="41">
        <v>0</v>
      </c>
      <c r="J18" s="41">
        <v>0</v>
      </c>
      <c r="K18" s="42">
        <v>0</v>
      </c>
    </row>
    <row r="19" spans="1:11" ht="15" customHeight="1">
      <c r="A19" s="79" t="s">
        <v>141</v>
      </c>
      <c r="B19" s="80" t="s">
        <v>141</v>
      </c>
      <c r="C19" s="80" t="s">
        <v>141</v>
      </c>
      <c r="D19" s="37" t="s">
        <v>142</v>
      </c>
      <c r="E19" s="38">
        <v>5.7144</v>
      </c>
      <c r="F19" s="38">
        <v>5.7144</v>
      </c>
      <c r="G19" s="38">
        <v>0</v>
      </c>
      <c r="H19" s="38">
        <v>0</v>
      </c>
      <c r="I19" s="38">
        <v>0</v>
      </c>
      <c r="J19" s="38">
        <v>0</v>
      </c>
      <c r="K19" s="39">
        <v>0</v>
      </c>
    </row>
    <row r="20" spans="1:11" ht="15" customHeight="1">
      <c r="A20" s="81" t="s">
        <v>143</v>
      </c>
      <c r="B20" s="80" t="s">
        <v>143</v>
      </c>
      <c r="C20" s="80" t="s">
        <v>143</v>
      </c>
      <c r="D20" s="40" t="s">
        <v>144</v>
      </c>
      <c r="E20" s="35">
        <v>5.5644</v>
      </c>
      <c r="F20" s="35">
        <v>5.5644</v>
      </c>
      <c r="G20" s="41">
        <v>0</v>
      </c>
      <c r="H20" s="41">
        <v>0</v>
      </c>
      <c r="I20" s="41">
        <v>0</v>
      </c>
      <c r="J20" s="41">
        <v>0</v>
      </c>
      <c r="K20" s="42">
        <v>0</v>
      </c>
    </row>
    <row r="21" spans="1:11" ht="15" customHeight="1">
      <c r="A21" s="81" t="s">
        <v>145</v>
      </c>
      <c r="B21" s="80" t="s">
        <v>145</v>
      </c>
      <c r="C21" s="80" t="s">
        <v>145</v>
      </c>
      <c r="D21" s="40" t="s">
        <v>146</v>
      </c>
      <c r="E21" s="35">
        <v>0.15</v>
      </c>
      <c r="F21" s="35">
        <v>0.15</v>
      </c>
      <c r="G21" s="41">
        <v>0</v>
      </c>
      <c r="H21" s="41">
        <v>0</v>
      </c>
      <c r="I21" s="41">
        <v>0</v>
      </c>
      <c r="J21" s="41">
        <v>0</v>
      </c>
      <c r="K21" s="42">
        <v>0</v>
      </c>
    </row>
    <row r="22" spans="1:11" ht="15" customHeight="1">
      <c r="A22" s="79" t="s">
        <v>147</v>
      </c>
      <c r="B22" s="80" t="s">
        <v>147</v>
      </c>
      <c r="C22" s="80" t="s">
        <v>147</v>
      </c>
      <c r="D22" s="37" t="s">
        <v>148</v>
      </c>
      <c r="E22" s="38">
        <v>144.781834</v>
      </c>
      <c r="F22" s="38">
        <v>144.781834</v>
      </c>
      <c r="G22" s="38">
        <v>0</v>
      </c>
      <c r="H22" s="38">
        <v>0</v>
      </c>
      <c r="I22" s="38">
        <v>0</v>
      </c>
      <c r="J22" s="38">
        <v>0</v>
      </c>
      <c r="K22" s="39">
        <v>0</v>
      </c>
    </row>
    <row r="23" spans="1:11" ht="15" customHeight="1">
      <c r="A23" s="79" t="s">
        <v>149</v>
      </c>
      <c r="B23" s="80" t="s">
        <v>149</v>
      </c>
      <c r="C23" s="80" t="s">
        <v>149</v>
      </c>
      <c r="D23" s="37" t="s">
        <v>150</v>
      </c>
      <c r="E23" s="38">
        <v>144.781834</v>
      </c>
      <c r="F23" s="38">
        <v>144.781834</v>
      </c>
      <c r="G23" s="38">
        <v>0</v>
      </c>
      <c r="H23" s="38">
        <v>0</v>
      </c>
      <c r="I23" s="38">
        <v>0</v>
      </c>
      <c r="J23" s="38">
        <v>0</v>
      </c>
      <c r="K23" s="39">
        <v>0</v>
      </c>
    </row>
    <row r="24" spans="1:11" ht="15" customHeight="1">
      <c r="A24" s="81" t="s">
        <v>151</v>
      </c>
      <c r="B24" s="80" t="s">
        <v>151</v>
      </c>
      <c r="C24" s="80" t="s">
        <v>151</v>
      </c>
      <c r="D24" s="40" t="s">
        <v>152</v>
      </c>
      <c r="E24" s="35">
        <v>144.781834</v>
      </c>
      <c r="F24" s="35">
        <v>144.781834</v>
      </c>
      <c r="G24" s="41">
        <v>0</v>
      </c>
      <c r="H24" s="41">
        <v>0</v>
      </c>
      <c r="I24" s="41">
        <v>0</v>
      </c>
      <c r="J24" s="41">
        <v>0</v>
      </c>
      <c r="K24" s="42">
        <v>0</v>
      </c>
    </row>
    <row r="25" spans="1:11" ht="15" customHeight="1">
      <c r="A25" s="79" t="s">
        <v>153</v>
      </c>
      <c r="B25" s="80" t="s">
        <v>153</v>
      </c>
      <c r="C25" s="80" t="s">
        <v>153</v>
      </c>
      <c r="D25" s="37" t="s">
        <v>154</v>
      </c>
      <c r="E25" s="38">
        <v>1</v>
      </c>
      <c r="F25" s="38">
        <v>1</v>
      </c>
      <c r="G25" s="38">
        <v>0</v>
      </c>
      <c r="H25" s="38">
        <v>0</v>
      </c>
      <c r="I25" s="38">
        <v>0</v>
      </c>
      <c r="J25" s="38">
        <v>0</v>
      </c>
      <c r="K25" s="39">
        <v>0</v>
      </c>
    </row>
    <row r="26" spans="1:11" ht="15" customHeight="1">
      <c r="A26" s="79" t="s">
        <v>155</v>
      </c>
      <c r="B26" s="80" t="s">
        <v>155</v>
      </c>
      <c r="C26" s="80" t="s">
        <v>155</v>
      </c>
      <c r="D26" s="37" t="s">
        <v>156</v>
      </c>
      <c r="E26" s="38">
        <v>1</v>
      </c>
      <c r="F26" s="38">
        <v>1</v>
      </c>
      <c r="G26" s="38">
        <v>0</v>
      </c>
      <c r="H26" s="38">
        <v>0</v>
      </c>
      <c r="I26" s="38">
        <v>0</v>
      </c>
      <c r="J26" s="38">
        <v>0</v>
      </c>
      <c r="K26" s="39">
        <v>0</v>
      </c>
    </row>
    <row r="27" spans="1:11" ht="15" customHeight="1">
      <c r="A27" s="81" t="s">
        <v>157</v>
      </c>
      <c r="B27" s="80" t="s">
        <v>157</v>
      </c>
      <c r="C27" s="80" t="s">
        <v>157</v>
      </c>
      <c r="D27" s="40" t="s">
        <v>158</v>
      </c>
      <c r="E27" s="38">
        <v>1</v>
      </c>
      <c r="F27" s="38">
        <v>1</v>
      </c>
      <c r="G27" s="41">
        <v>0</v>
      </c>
      <c r="H27" s="41">
        <v>0</v>
      </c>
      <c r="I27" s="41">
        <v>0</v>
      </c>
      <c r="J27" s="41">
        <v>0</v>
      </c>
      <c r="K27" s="42">
        <v>0</v>
      </c>
    </row>
    <row r="28" spans="1:11" ht="15" customHeight="1">
      <c r="A28" s="79" t="s">
        <v>159</v>
      </c>
      <c r="B28" s="80" t="s">
        <v>159</v>
      </c>
      <c r="C28" s="80" t="s">
        <v>159</v>
      </c>
      <c r="D28" s="37" t="s">
        <v>160</v>
      </c>
      <c r="E28" s="43">
        <v>11109.23081</v>
      </c>
      <c r="F28" s="43">
        <v>11109.23081</v>
      </c>
      <c r="G28" s="38">
        <v>0</v>
      </c>
      <c r="H28" s="38">
        <v>0</v>
      </c>
      <c r="I28" s="38">
        <v>0</v>
      </c>
      <c r="J28" s="38">
        <v>0</v>
      </c>
      <c r="K28" s="39">
        <v>0</v>
      </c>
    </row>
    <row r="29" spans="1:11" ht="15" customHeight="1">
      <c r="A29" s="79" t="s">
        <v>161</v>
      </c>
      <c r="B29" s="80" t="s">
        <v>161</v>
      </c>
      <c r="C29" s="80" t="s">
        <v>161</v>
      </c>
      <c r="D29" s="37" t="s">
        <v>162</v>
      </c>
      <c r="E29" s="43">
        <v>10917.305011</v>
      </c>
      <c r="F29" s="43">
        <v>10917.305011</v>
      </c>
      <c r="G29" s="38">
        <v>0</v>
      </c>
      <c r="H29" s="38">
        <v>0</v>
      </c>
      <c r="I29" s="38">
        <v>0</v>
      </c>
      <c r="J29" s="38">
        <v>0</v>
      </c>
      <c r="K29" s="39">
        <v>0</v>
      </c>
    </row>
    <row r="30" spans="1:11" ht="15" customHeight="1">
      <c r="A30" s="81" t="s">
        <v>163</v>
      </c>
      <c r="B30" s="80" t="s">
        <v>163</v>
      </c>
      <c r="C30" s="80" t="s">
        <v>163</v>
      </c>
      <c r="D30" s="40" t="s">
        <v>132</v>
      </c>
      <c r="E30" s="35">
        <v>2205.921029</v>
      </c>
      <c r="F30" s="35">
        <v>2205.921029</v>
      </c>
      <c r="G30" s="41">
        <v>0</v>
      </c>
      <c r="H30" s="41">
        <v>0</v>
      </c>
      <c r="I30" s="41">
        <v>0</v>
      </c>
      <c r="J30" s="41">
        <v>0</v>
      </c>
      <c r="K30" s="42">
        <v>0</v>
      </c>
    </row>
    <row r="31" spans="1:11" ht="15" customHeight="1">
      <c r="A31" s="81" t="s">
        <v>164</v>
      </c>
      <c r="B31" s="80" t="s">
        <v>164</v>
      </c>
      <c r="C31" s="80" t="s">
        <v>164</v>
      </c>
      <c r="D31" s="40" t="s">
        <v>128</v>
      </c>
      <c r="E31" s="35">
        <v>89.5</v>
      </c>
      <c r="F31" s="35">
        <v>89.5</v>
      </c>
      <c r="G31" s="41">
        <v>0</v>
      </c>
      <c r="H31" s="41">
        <v>0</v>
      </c>
      <c r="I31" s="41">
        <v>0</v>
      </c>
      <c r="J31" s="41">
        <v>0</v>
      </c>
      <c r="K31" s="42">
        <v>0</v>
      </c>
    </row>
    <row r="32" spans="1:11" ht="15" customHeight="1">
      <c r="A32" s="81" t="s">
        <v>165</v>
      </c>
      <c r="B32" s="80" t="s">
        <v>165</v>
      </c>
      <c r="C32" s="80" t="s">
        <v>165</v>
      </c>
      <c r="D32" s="40" t="s">
        <v>166</v>
      </c>
      <c r="E32" s="35">
        <v>2228.094844</v>
      </c>
      <c r="F32" s="35">
        <v>2228.094844</v>
      </c>
      <c r="G32" s="41">
        <v>0</v>
      </c>
      <c r="H32" s="41">
        <v>0</v>
      </c>
      <c r="I32" s="41">
        <v>0</v>
      </c>
      <c r="J32" s="41">
        <v>0</v>
      </c>
      <c r="K32" s="42">
        <v>0</v>
      </c>
    </row>
    <row r="33" spans="1:11" ht="15" customHeight="1">
      <c r="A33" s="81" t="s">
        <v>167</v>
      </c>
      <c r="B33" s="80" t="s">
        <v>167</v>
      </c>
      <c r="C33" s="80" t="s">
        <v>167</v>
      </c>
      <c r="D33" s="40" t="s">
        <v>168</v>
      </c>
      <c r="E33" s="35">
        <v>65</v>
      </c>
      <c r="F33" s="35">
        <v>65</v>
      </c>
      <c r="G33" s="41">
        <v>0</v>
      </c>
      <c r="H33" s="41">
        <v>0</v>
      </c>
      <c r="I33" s="41">
        <v>0</v>
      </c>
      <c r="J33" s="41">
        <v>0</v>
      </c>
      <c r="K33" s="42">
        <v>0</v>
      </c>
    </row>
    <row r="34" spans="1:11" ht="15" customHeight="1">
      <c r="A34" s="81" t="s">
        <v>169</v>
      </c>
      <c r="B34" s="80" t="s">
        <v>169</v>
      </c>
      <c r="C34" s="80" t="s">
        <v>169</v>
      </c>
      <c r="D34" s="40" t="s">
        <v>170</v>
      </c>
      <c r="E34" s="35">
        <v>1097.266595</v>
      </c>
      <c r="F34" s="35">
        <v>1097.266595</v>
      </c>
      <c r="G34" s="41">
        <v>0</v>
      </c>
      <c r="H34" s="41">
        <v>0</v>
      </c>
      <c r="I34" s="41">
        <v>0</v>
      </c>
      <c r="J34" s="41">
        <v>0</v>
      </c>
      <c r="K34" s="42">
        <v>0</v>
      </c>
    </row>
    <row r="35" spans="1:11" ht="15" customHeight="1">
      <c r="A35" s="81" t="s">
        <v>171</v>
      </c>
      <c r="B35" s="80" t="s">
        <v>171</v>
      </c>
      <c r="C35" s="80" t="s">
        <v>171</v>
      </c>
      <c r="D35" s="40" t="s">
        <v>172</v>
      </c>
      <c r="E35" s="35">
        <v>15</v>
      </c>
      <c r="F35" s="35">
        <v>15</v>
      </c>
      <c r="G35" s="41">
        <v>0</v>
      </c>
      <c r="H35" s="41">
        <v>0</v>
      </c>
      <c r="I35" s="41">
        <v>0</v>
      </c>
      <c r="J35" s="41">
        <v>0</v>
      </c>
      <c r="K35" s="42">
        <v>0</v>
      </c>
    </row>
    <row r="36" spans="1:11" ht="15" customHeight="1">
      <c r="A36" s="81" t="s">
        <v>173</v>
      </c>
      <c r="B36" s="80" t="s">
        <v>173</v>
      </c>
      <c r="C36" s="80" t="s">
        <v>173</v>
      </c>
      <c r="D36" s="40" t="s">
        <v>174</v>
      </c>
      <c r="E36" s="35">
        <v>3414.878005</v>
      </c>
      <c r="F36" s="35">
        <v>3414.878005</v>
      </c>
      <c r="G36" s="41">
        <v>0</v>
      </c>
      <c r="H36" s="41">
        <v>0</v>
      </c>
      <c r="I36" s="41">
        <v>0</v>
      </c>
      <c r="J36" s="41">
        <v>0</v>
      </c>
      <c r="K36" s="42">
        <v>0</v>
      </c>
    </row>
    <row r="37" spans="1:11" ht="15" customHeight="1">
      <c r="A37" s="81" t="s">
        <v>175</v>
      </c>
      <c r="B37" s="80" t="s">
        <v>175</v>
      </c>
      <c r="C37" s="80" t="s">
        <v>175</v>
      </c>
      <c r="D37" s="40" t="s">
        <v>176</v>
      </c>
      <c r="E37" s="35">
        <v>408.594675</v>
      </c>
      <c r="F37" s="35">
        <v>408.594675</v>
      </c>
      <c r="G37" s="41">
        <v>0</v>
      </c>
      <c r="H37" s="41">
        <v>0</v>
      </c>
      <c r="I37" s="41">
        <v>0</v>
      </c>
      <c r="J37" s="41">
        <v>0</v>
      </c>
      <c r="K37" s="42">
        <v>0</v>
      </c>
    </row>
    <row r="38" spans="1:11" ht="15" customHeight="1">
      <c r="A38" s="81" t="s">
        <v>177</v>
      </c>
      <c r="B38" s="80" t="s">
        <v>177</v>
      </c>
      <c r="C38" s="80" t="s">
        <v>177</v>
      </c>
      <c r="D38" s="40" t="s">
        <v>178</v>
      </c>
      <c r="E38" s="35">
        <f>1385166.72/10000</f>
        <v>138.516672</v>
      </c>
      <c r="F38" s="35">
        <f>1385166.72/10000</f>
        <v>138.516672</v>
      </c>
      <c r="G38" s="41">
        <v>0</v>
      </c>
      <c r="H38" s="41">
        <v>0</v>
      </c>
      <c r="I38" s="41">
        <v>0</v>
      </c>
      <c r="J38" s="41">
        <v>0</v>
      </c>
      <c r="K38" s="42">
        <v>0</v>
      </c>
    </row>
    <row r="39" spans="1:11" ht="15" customHeight="1">
      <c r="A39" s="81" t="s">
        <v>179</v>
      </c>
      <c r="B39" s="80" t="s">
        <v>179</v>
      </c>
      <c r="C39" s="80" t="s">
        <v>179</v>
      </c>
      <c r="D39" s="40" t="s">
        <v>180</v>
      </c>
      <c r="E39" s="35">
        <f>2632190.31/10000</f>
        <v>263.21903100000003</v>
      </c>
      <c r="F39" s="35">
        <f>2632190.31/10000</f>
        <v>263.21903100000003</v>
      </c>
      <c r="G39" s="41">
        <v>0</v>
      </c>
      <c r="H39" s="41">
        <v>0</v>
      </c>
      <c r="I39" s="41">
        <v>0</v>
      </c>
      <c r="J39" s="41">
        <v>0</v>
      </c>
      <c r="K39" s="42">
        <v>0</v>
      </c>
    </row>
    <row r="40" spans="1:11" ht="15" customHeight="1">
      <c r="A40" s="81" t="s">
        <v>181</v>
      </c>
      <c r="B40" s="80" t="s">
        <v>181</v>
      </c>
      <c r="C40" s="80" t="s">
        <v>181</v>
      </c>
      <c r="D40" s="40" t="s">
        <v>182</v>
      </c>
      <c r="E40" s="35">
        <f>22700/10000</f>
        <v>2.27</v>
      </c>
      <c r="F40" s="35">
        <f>22700/10000</f>
        <v>2.27</v>
      </c>
      <c r="G40" s="41">
        <v>0</v>
      </c>
      <c r="H40" s="41">
        <v>0</v>
      </c>
      <c r="I40" s="41">
        <v>0</v>
      </c>
      <c r="J40" s="41">
        <v>0</v>
      </c>
      <c r="K40" s="42">
        <v>0</v>
      </c>
    </row>
    <row r="41" spans="1:11" ht="15" customHeight="1">
      <c r="A41" s="81" t="s">
        <v>183</v>
      </c>
      <c r="B41" s="80" t="s">
        <v>183</v>
      </c>
      <c r="C41" s="80" t="s">
        <v>183</v>
      </c>
      <c r="D41" s="40" t="s">
        <v>184</v>
      </c>
      <c r="E41" s="35">
        <f>1000000/10000</f>
        <v>100</v>
      </c>
      <c r="F41" s="35">
        <f>1000000/10000</f>
        <v>100</v>
      </c>
      <c r="G41" s="41">
        <v>0</v>
      </c>
      <c r="H41" s="41">
        <v>0</v>
      </c>
      <c r="I41" s="41">
        <v>0</v>
      </c>
      <c r="J41" s="41">
        <v>0</v>
      </c>
      <c r="K41" s="42">
        <v>0</v>
      </c>
    </row>
    <row r="42" spans="1:11" ht="15" customHeight="1">
      <c r="A42" s="81" t="s">
        <v>185</v>
      </c>
      <c r="B42" s="80" t="s">
        <v>185</v>
      </c>
      <c r="C42" s="80" t="s">
        <v>185</v>
      </c>
      <c r="D42" s="40" t="s">
        <v>186</v>
      </c>
      <c r="E42" s="35">
        <f>7707099/10000</f>
        <v>770.7099</v>
      </c>
      <c r="F42" s="35">
        <f>7707099/10000</f>
        <v>770.7099</v>
      </c>
      <c r="G42" s="41">
        <v>0</v>
      </c>
      <c r="H42" s="41">
        <v>0</v>
      </c>
      <c r="I42" s="41">
        <v>0</v>
      </c>
      <c r="J42" s="41">
        <v>0</v>
      </c>
      <c r="K42" s="42">
        <v>0</v>
      </c>
    </row>
    <row r="43" spans="1:11" ht="15" customHeight="1">
      <c r="A43" s="81" t="s">
        <v>187</v>
      </c>
      <c r="B43" s="80" t="s">
        <v>187</v>
      </c>
      <c r="C43" s="80" t="s">
        <v>187</v>
      </c>
      <c r="D43" s="40" t="s">
        <v>188</v>
      </c>
      <c r="E43" s="35">
        <f>1183342.6/10000</f>
        <v>118.33426000000001</v>
      </c>
      <c r="F43" s="35">
        <f>1183342.6/10000</f>
        <v>118.33426000000001</v>
      </c>
      <c r="G43" s="41">
        <v>0</v>
      </c>
      <c r="H43" s="41">
        <v>0</v>
      </c>
      <c r="I43" s="41">
        <v>0</v>
      </c>
      <c r="J43" s="41">
        <v>0</v>
      </c>
      <c r="K43" s="42">
        <v>0</v>
      </c>
    </row>
    <row r="44" spans="1:11" ht="15" customHeight="1">
      <c r="A44" s="79" t="s">
        <v>189</v>
      </c>
      <c r="B44" s="80" t="s">
        <v>189</v>
      </c>
      <c r="C44" s="80" t="s">
        <v>189</v>
      </c>
      <c r="D44" s="37" t="s">
        <v>190</v>
      </c>
      <c r="E44" s="38">
        <f>1919257.99/10000</f>
        <v>191.925799</v>
      </c>
      <c r="F44" s="38">
        <f>1919257.99/10000</f>
        <v>191.925799</v>
      </c>
      <c r="G44" s="38">
        <v>0</v>
      </c>
      <c r="H44" s="38">
        <v>0</v>
      </c>
      <c r="I44" s="38">
        <v>0</v>
      </c>
      <c r="J44" s="38">
        <v>0</v>
      </c>
      <c r="K44" s="39">
        <v>0</v>
      </c>
    </row>
    <row r="45" spans="1:11" ht="15" customHeight="1">
      <c r="A45" s="81" t="s">
        <v>191</v>
      </c>
      <c r="B45" s="80" t="s">
        <v>191</v>
      </c>
      <c r="C45" s="80" t="s">
        <v>191</v>
      </c>
      <c r="D45" s="40" t="s">
        <v>192</v>
      </c>
      <c r="E45" s="35">
        <f>1686390/10000</f>
        <v>168.639</v>
      </c>
      <c r="F45" s="35">
        <f>1686390/10000</f>
        <v>168.639</v>
      </c>
      <c r="G45" s="41">
        <v>0</v>
      </c>
      <c r="H45" s="41">
        <v>0</v>
      </c>
      <c r="I45" s="41">
        <v>0</v>
      </c>
      <c r="J45" s="41">
        <v>0</v>
      </c>
      <c r="K45" s="42">
        <v>0</v>
      </c>
    </row>
    <row r="46" spans="1:11" ht="15" customHeight="1">
      <c r="A46" s="81" t="s">
        <v>193</v>
      </c>
      <c r="B46" s="80" t="s">
        <v>193</v>
      </c>
      <c r="C46" s="80" t="s">
        <v>193</v>
      </c>
      <c r="D46" s="40" t="s">
        <v>194</v>
      </c>
      <c r="E46" s="35">
        <f>232867.99/10000</f>
        <v>23.286799</v>
      </c>
      <c r="F46" s="35">
        <f>232867.99/10000</f>
        <v>23.286799</v>
      </c>
      <c r="G46" s="41">
        <v>0</v>
      </c>
      <c r="H46" s="41">
        <v>0</v>
      </c>
      <c r="I46" s="41">
        <v>0</v>
      </c>
      <c r="J46" s="41">
        <v>0</v>
      </c>
      <c r="K46" s="42">
        <v>0</v>
      </c>
    </row>
    <row r="47" spans="1:11" ht="15" customHeight="1">
      <c r="A47" s="79" t="s">
        <v>195</v>
      </c>
      <c r="B47" s="80" t="s">
        <v>195</v>
      </c>
      <c r="C47" s="80" t="s">
        <v>195</v>
      </c>
      <c r="D47" s="37" t="s">
        <v>196</v>
      </c>
      <c r="E47" s="38">
        <f>3131351.62/10000</f>
        <v>313.13516200000004</v>
      </c>
      <c r="F47" s="38">
        <f>3131351.62/10000</f>
        <v>313.13516200000004</v>
      </c>
      <c r="G47" s="38">
        <v>0</v>
      </c>
      <c r="H47" s="38">
        <v>0</v>
      </c>
      <c r="I47" s="38">
        <v>0</v>
      </c>
      <c r="J47" s="38">
        <v>0</v>
      </c>
      <c r="K47" s="39">
        <v>0</v>
      </c>
    </row>
    <row r="48" spans="1:11" ht="15" customHeight="1">
      <c r="A48" s="79" t="s">
        <v>197</v>
      </c>
      <c r="B48" s="80" t="s">
        <v>197</v>
      </c>
      <c r="C48" s="80" t="s">
        <v>197</v>
      </c>
      <c r="D48" s="37" t="s">
        <v>198</v>
      </c>
      <c r="E48" s="38">
        <f>3131351.62/10000</f>
        <v>313.13516200000004</v>
      </c>
      <c r="F48" s="38">
        <f>3131351.62/10000</f>
        <v>313.13516200000004</v>
      </c>
      <c r="G48" s="38">
        <v>0</v>
      </c>
      <c r="H48" s="38">
        <v>0</v>
      </c>
      <c r="I48" s="38">
        <v>0</v>
      </c>
      <c r="J48" s="38">
        <v>0</v>
      </c>
      <c r="K48" s="39">
        <v>0</v>
      </c>
    </row>
    <row r="49" spans="1:11" ht="15" customHeight="1" thickBot="1">
      <c r="A49" s="82" t="s">
        <v>199</v>
      </c>
      <c r="B49" s="83" t="s">
        <v>199</v>
      </c>
      <c r="C49" s="83" t="s">
        <v>199</v>
      </c>
      <c r="D49" s="44" t="s">
        <v>200</v>
      </c>
      <c r="E49" s="45">
        <f>3131351.62/10000</f>
        <v>313.13516200000004</v>
      </c>
      <c r="F49" s="45">
        <f>3131351.62/10000</f>
        <v>313.13516200000004</v>
      </c>
      <c r="G49" s="46">
        <v>0</v>
      </c>
      <c r="H49" s="46">
        <v>0</v>
      </c>
      <c r="I49" s="46">
        <v>0</v>
      </c>
      <c r="J49" s="46">
        <v>0</v>
      </c>
      <c r="K49" s="47">
        <v>0</v>
      </c>
    </row>
    <row r="50" spans="1:11" ht="15" customHeight="1" thickTop="1">
      <c r="A50" s="84"/>
      <c r="B50" s="85"/>
      <c r="C50" s="85"/>
      <c r="D50" s="25"/>
      <c r="E50" s="25"/>
      <c r="F50" s="48" t="s">
        <v>109</v>
      </c>
      <c r="G50" s="25"/>
      <c r="H50" s="25"/>
      <c r="I50" s="25"/>
      <c r="J50" s="25"/>
      <c r="K50" s="26"/>
    </row>
  </sheetData>
  <sheetProtection/>
  <mergeCells count="54">
    <mergeCell ref="A46:C46"/>
    <mergeCell ref="A47:C47"/>
    <mergeCell ref="A48:C48"/>
    <mergeCell ref="A49:C49"/>
    <mergeCell ref="A50:C50"/>
    <mergeCell ref="A40:C40"/>
    <mergeCell ref="A41:C41"/>
    <mergeCell ref="A42:C42"/>
    <mergeCell ref="A43:C43"/>
    <mergeCell ref="A44:C44"/>
    <mergeCell ref="A45:C45"/>
    <mergeCell ref="A34:C34"/>
    <mergeCell ref="A35:C35"/>
    <mergeCell ref="A36:C36"/>
    <mergeCell ref="A37:C37"/>
    <mergeCell ref="A38:C38"/>
    <mergeCell ref="A39:C39"/>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A8:A9"/>
    <mergeCell ref="B8:B9"/>
    <mergeCell ref="C8:C9"/>
    <mergeCell ref="A4:D4"/>
    <mergeCell ref="E4:E7"/>
    <mergeCell ref="F4:F7"/>
    <mergeCell ref="G4:G7"/>
    <mergeCell ref="H4:H7"/>
    <mergeCell ref="I4:I7"/>
    <mergeCell ref="J4:J7"/>
    <mergeCell ref="K4:K7"/>
    <mergeCell ref="A5:C7"/>
    <mergeCell ref="D5:D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0"/>
  <sheetViews>
    <sheetView zoomScalePageLayoutView="0" workbookViewId="0" topLeftCell="A1">
      <selection activeCell="I37" sqref="I37"/>
    </sheetView>
  </sheetViews>
  <sheetFormatPr defaultColWidth="9.140625" defaultRowHeight="12.75"/>
  <cols>
    <col min="1" max="3" width="3.140625" style="102" customWidth="1"/>
    <col min="4" max="4" width="37.28125" style="102" customWidth="1"/>
    <col min="5" max="10" width="17.140625" style="102" customWidth="1"/>
    <col min="11" max="16384" width="9.140625" style="102" customWidth="1"/>
  </cols>
  <sheetData>
    <row r="1" spans="1:10" ht="27.75" customHeight="1">
      <c r="A1" s="99"/>
      <c r="B1" s="99"/>
      <c r="C1" s="99"/>
      <c r="D1" s="99"/>
      <c r="E1" s="100" t="s">
        <v>303</v>
      </c>
      <c r="F1" s="99"/>
      <c r="G1" s="99"/>
      <c r="H1" s="99"/>
      <c r="I1" s="99"/>
      <c r="J1" s="101"/>
    </row>
    <row r="2" spans="1:10" ht="15" customHeight="1">
      <c r="A2" s="99"/>
      <c r="B2" s="99"/>
      <c r="C2" s="99"/>
      <c r="D2" s="99"/>
      <c r="E2" s="99"/>
      <c r="F2" s="99"/>
      <c r="G2" s="99"/>
      <c r="H2" s="99"/>
      <c r="I2" s="99"/>
      <c r="J2" s="103" t="s">
        <v>309</v>
      </c>
    </row>
    <row r="3" spans="1:10" ht="15" customHeight="1">
      <c r="A3" s="104" t="s">
        <v>1</v>
      </c>
      <c r="B3" s="105"/>
      <c r="C3" s="105"/>
      <c r="D3" s="105"/>
      <c r="E3" s="106" t="s">
        <v>2</v>
      </c>
      <c r="F3" s="105"/>
      <c r="G3" s="105"/>
      <c r="H3" s="105"/>
      <c r="I3" s="105"/>
      <c r="J3" s="107" t="s">
        <v>201</v>
      </c>
    </row>
    <row r="4" spans="1:10" ht="15" customHeight="1">
      <c r="A4" s="108" t="s">
        <v>6</v>
      </c>
      <c r="B4" s="109" t="s">
        <v>6</v>
      </c>
      <c r="C4" s="109" t="s">
        <v>6</v>
      </c>
      <c r="D4" s="109" t="s">
        <v>6</v>
      </c>
      <c r="E4" s="110" t="s">
        <v>89</v>
      </c>
      <c r="F4" s="110" t="s">
        <v>202</v>
      </c>
      <c r="G4" s="110" t="s">
        <v>203</v>
      </c>
      <c r="H4" s="110" t="s">
        <v>204</v>
      </c>
      <c r="I4" s="110" t="s">
        <v>205</v>
      </c>
      <c r="J4" s="110" t="s">
        <v>206</v>
      </c>
    </row>
    <row r="5" spans="1:10" ht="15" customHeight="1">
      <c r="A5" s="111" t="s">
        <v>117</v>
      </c>
      <c r="B5" s="110" t="s">
        <v>117</v>
      </c>
      <c r="C5" s="110" t="s">
        <v>117</v>
      </c>
      <c r="D5" s="112" t="s">
        <v>118</v>
      </c>
      <c r="E5" s="110" t="s">
        <v>89</v>
      </c>
      <c r="F5" s="110" t="s">
        <v>202</v>
      </c>
      <c r="G5" s="110" t="s">
        <v>203</v>
      </c>
      <c r="H5" s="110" t="s">
        <v>204</v>
      </c>
      <c r="I5" s="110" t="s">
        <v>205</v>
      </c>
      <c r="J5" s="113" t="s">
        <v>206</v>
      </c>
    </row>
    <row r="6" spans="1:10" ht="15" customHeight="1">
      <c r="A6" s="111" t="s">
        <v>117</v>
      </c>
      <c r="B6" s="110" t="s">
        <v>117</v>
      </c>
      <c r="C6" s="110" t="s">
        <v>117</v>
      </c>
      <c r="D6" s="112" t="s">
        <v>118</v>
      </c>
      <c r="E6" s="110" t="s">
        <v>89</v>
      </c>
      <c r="F6" s="110" t="s">
        <v>202</v>
      </c>
      <c r="G6" s="110" t="s">
        <v>203</v>
      </c>
      <c r="H6" s="110" t="s">
        <v>204</v>
      </c>
      <c r="I6" s="110" t="s">
        <v>205</v>
      </c>
      <c r="J6" s="113" t="s">
        <v>206</v>
      </c>
    </row>
    <row r="7" spans="1:10" ht="15" customHeight="1">
      <c r="A7" s="111" t="s">
        <v>117</v>
      </c>
      <c r="B7" s="110" t="s">
        <v>117</v>
      </c>
      <c r="C7" s="110" t="s">
        <v>117</v>
      </c>
      <c r="D7" s="112" t="s">
        <v>118</v>
      </c>
      <c r="E7" s="110" t="s">
        <v>89</v>
      </c>
      <c r="F7" s="110" t="s">
        <v>202</v>
      </c>
      <c r="G7" s="110" t="s">
        <v>203</v>
      </c>
      <c r="H7" s="110" t="s">
        <v>204</v>
      </c>
      <c r="I7" s="110" t="s">
        <v>205</v>
      </c>
      <c r="J7" s="113" t="s">
        <v>206</v>
      </c>
    </row>
    <row r="8" spans="1:10" ht="15" customHeight="1">
      <c r="A8" s="114" t="s">
        <v>119</v>
      </c>
      <c r="B8" s="112" t="s">
        <v>120</v>
      </c>
      <c r="C8" s="112" t="s">
        <v>121</v>
      </c>
      <c r="D8" s="115" t="s">
        <v>10</v>
      </c>
      <c r="E8" s="116" t="s">
        <v>11</v>
      </c>
      <c r="F8" s="116" t="s">
        <v>12</v>
      </c>
      <c r="G8" s="116" t="s">
        <v>13</v>
      </c>
      <c r="H8" s="116" t="s">
        <v>14</v>
      </c>
      <c r="I8" s="116" t="s">
        <v>15</v>
      </c>
      <c r="J8" s="117" t="s">
        <v>16</v>
      </c>
    </row>
    <row r="9" spans="1:10" ht="15" customHeight="1">
      <c r="A9" s="114" t="s">
        <v>119</v>
      </c>
      <c r="B9" s="112" t="s">
        <v>120</v>
      </c>
      <c r="C9" s="112" t="s">
        <v>121</v>
      </c>
      <c r="D9" s="118" t="s">
        <v>122</v>
      </c>
      <c r="E9" s="119">
        <f>130813861.68/10000</f>
        <v>13081.386168</v>
      </c>
      <c r="F9" s="119">
        <f>78031977.29/10000</f>
        <v>7803.197729</v>
      </c>
      <c r="G9" s="119">
        <f>52781884.39/10000</f>
        <v>5278.1884390000005</v>
      </c>
      <c r="H9" s="119">
        <v>0</v>
      </c>
      <c r="I9" s="119">
        <v>0</v>
      </c>
      <c r="J9" s="120">
        <v>0</v>
      </c>
    </row>
    <row r="10" spans="1:10" ht="15" customHeight="1">
      <c r="A10" s="121" t="s">
        <v>123</v>
      </c>
      <c r="B10" s="122" t="s">
        <v>123</v>
      </c>
      <c r="C10" s="122" t="s">
        <v>123</v>
      </c>
      <c r="D10" s="123" t="s">
        <v>124</v>
      </c>
      <c r="E10" s="124">
        <f>16000/10000</f>
        <v>1.6</v>
      </c>
      <c r="F10" s="124">
        <v>0.6</v>
      </c>
      <c r="G10" s="124">
        <v>1</v>
      </c>
      <c r="H10" s="124">
        <v>0</v>
      </c>
      <c r="I10" s="124">
        <v>0</v>
      </c>
      <c r="J10" s="125">
        <v>0</v>
      </c>
    </row>
    <row r="11" spans="1:10" ht="15" customHeight="1">
      <c r="A11" s="121" t="s">
        <v>125</v>
      </c>
      <c r="B11" s="122" t="s">
        <v>125</v>
      </c>
      <c r="C11" s="122" t="s">
        <v>125</v>
      </c>
      <c r="D11" s="123" t="s">
        <v>126</v>
      </c>
      <c r="E11" s="124">
        <f>10000/10000</f>
        <v>1</v>
      </c>
      <c r="F11" s="124">
        <v>0</v>
      </c>
      <c r="G11" s="124">
        <v>1</v>
      </c>
      <c r="H11" s="124">
        <v>0</v>
      </c>
      <c r="I11" s="124">
        <v>0</v>
      </c>
      <c r="J11" s="125">
        <v>0</v>
      </c>
    </row>
    <row r="12" spans="1:10" ht="15" customHeight="1">
      <c r="A12" s="126" t="s">
        <v>127</v>
      </c>
      <c r="B12" s="122" t="s">
        <v>127</v>
      </c>
      <c r="C12" s="122" t="s">
        <v>127</v>
      </c>
      <c r="D12" s="127" t="s">
        <v>128</v>
      </c>
      <c r="E12" s="119">
        <f>10000/10000</f>
        <v>1</v>
      </c>
      <c r="F12" s="119">
        <v>0</v>
      </c>
      <c r="G12" s="124">
        <v>1</v>
      </c>
      <c r="H12" s="119">
        <v>0</v>
      </c>
      <c r="I12" s="119">
        <v>0</v>
      </c>
      <c r="J12" s="120">
        <v>0</v>
      </c>
    </row>
    <row r="13" spans="1:10" ht="15" customHeight="1">
      <c r="A13" s="121" t="s">
        <v>129</v>
      </c>
      <c r="B13" s="122" t="s">
        <v>129</v>
      </c>
      <c r="C13" s="122" t="s">
        <v>129</v>
      </c>
      <c r="D13" s="123" t="s">
        <v>130</v>
      </c>
      <c r="E13" s="124">
        <v>0.6</v>
      </c>
      <c r="F13" s="124">
        <v>0.6</v>
      </c>
      <c r="G13" s="124">
        <v>0</v>
      </c>
      <c r="H13" s="124">
        <v>0</v>
      </c>
      <c r="I13" s="124">
        <v>0</v>
      </c>
      <c r="J13" s="125">
        <v>0</v>
      </c>
    </row>
    <row r="14" spans="1:10" ht="15" customHeight="1">
      <c r="A14" s="126" t="s">
        <v>131</v>
      </c>
      <c r="B14" s="122" t="s">
        <v>131</v>
      </c>
      <c r="C14" s="122" t="s">
        <v>131</v>
      </c>
      <c r="D14" s="127" t="s">
        <v>132</v>
      </c>
      <c r="E14" s="119">
        <v>0.6</v>
      </c>
      <c r="F14" s="119">
        <v>0.6</v>
      </c>
      <c r="G14" s="119">
        <v>0</v>
      </c>
      <c r="H14" s="119">
        <v>0</v>
      </c>
      <c r="I14" s="119">
        <v>0</v>
      </c>
      <c r="J14" s="120">
        <v>0</v>
      </c>
    </row>
    <row r="15" spans="1:10" ht="15" customHeight="1">
      <c r="A15" s="121" t="s">
        <v>133</v>
      </c>
      <c r="B15" s="122" t="s">
        <v>133</v>
      </c>
      <c r="C15" s="122" t="s">
        <v>133</v>
      </c>
      <c r="D15" s="123" t="s">
        <v>134</v>
      </c>
      <c r="E15" s="124">
        <f>14436436.77/10000</f>
        <v>1443.643677</v>
      </c>
      <c r="F15" s="124">
        <f>14436436.77/10000</f>
        <v>1443.643677</v>
      </c>
      <c r="G15" s="124">
        <v>0</v>
      </c>
      <c r="H15" s="124">
        <v>0</v>
      </c>
      <c r="I15" s="124">
        <v>0</v>
      </c>
      <c r="J15" s="125">
        <v>0</v>
      </c>
    </row>
    <row r="16" spans="1:10" ht="15" customHeight="1">
      <c r="A16" s="121" t="s">
        <v>135</v>
      </c>
      <c r="B16" s="122" t="s">
        <v>135</v>
      </c>
      <c r="C16" s="122" t="s">
        <v>135</v>
      </c>
      <c r="D16" s="123" t="s">
        <v>136</v>
      </c>
      <c r="E16" s="124">
        <f>14379292.77/10000</f>
        <v>1437.929277</v>
      </c>
      <c r="F16" s="124">
        <f>14379292.77/10000</f>
        <v>1437.929277</v>
      </c>
      <c r="G16" s="124">
        <v>0</v>
      </c>
      <c r="H16" s="124">
        <v>0</v>
      </c>
      <c r="I16" s="124">
        <v>0</v>
      </c>
      <c r="J16" s="125">
        <v>0</v>
      </c>
    </row>
    <row r="17" spans="1:10" ht="15" customHeight="1">
      <c r="A17" s="126" t="s">
        <v>137</v>
      </c>
      <c r="B17" s="122" t="s">
        <v>137</v>
      </c>
      <c r="C17" s="122" t="s">
        <v>137</v>
      </c>
      <c r="D17" s="127" t="s">
        <v>138</v>
      </c>
      <c r="E17" s="119">
        <f>10360089.62/10000</f>
        <v>1036.0089619999999</v>
      </c>
      <c r="F17" s="119">
        <f>10360089.62/10000</f>
        <v>1036.0089619999999</v>
      </c>
      <c r="G17" s="119">
        <v>0</v>
      </c>
      <c r="H17" s="119">
        <v>0</v>
      </c>
      <c r="I17" s="119">
        <v>0</v>
      </c>
      <c r="J17" s="120">
        <v>0</v>
      </c>
    </row>
    <row r="18" spans="1:10" ht="15" customHeight="1">
      <c r="A18" s="126" t="s">
        <v>139</v>
      </c>
      <c r="B18" s="122" t="s">
        <v>139</v>
      </c>
      <c r="C18" s="122" t="s">
        <v>139</v>
      </c>
      <c r="D18" s="127" t="s">
        <v>140</v>
      </c>
      <c r="E18" s="119">
        <f>4019203.15/10000</f>
        <v>401.920315</v>
      </c>
      <c r="F18" s="119">
        <f>4019203.15/10000</f>
        <v>401.920315</v>
      </c>
      <c r="G18" s="119">
        <v>0</v>
      </c>
      <c r="H18" s="119">
        <v>0</v>
      </c>
      <c r="I18" s="119">
        <v>0</v>
      </c>
      <c r="J18" s="120">
        <v>0</v>
      </c>
    </row>
    <row r="19" spans="1:10" ht="15" customHeight="1">
      <c r="A19" s="121" t="s">
        <v>141</v>
      </c>
      <c r="B19" s="122" t="s">
        <v>141</v>
      </c>
      <c r="C19" s="122" t="s">
        <v>141</v>
      </c>
      <c r="D19" s="123" t="s">
        <v>142</v>
      </c>
      <c r="E19" s="124">
        <f>57144/10000</f>
        <v>5.7144</v>
      </c>
      <c r="F19" s="124">
        <f>57144/10000</f>
        <v>5.7144</v>
      </c>
      <c r="G19" s="124">
        <v>0</v>
      </c>
      <c r="H19" s="124">
        <v>0</v>
      </c>
      <c r="I19" s="124">
        <v>0</v>
      </c>
      <c r="J19" s="125">
        <v>0</v>
      </c>
    </row>
    <row r="20" spans="1:10" ht="15" customHeight="1">
      <c r="A20" s="126" t="s">
        <v>143</v>
      </c>
      <c r="B20" s="122" t="s">
        <v>143</v>
      </c>
      <c r="C20" s="122" t="s">
        <v>143</v>
      </c>
      <c r="D20" s="127" t="s">
        <v>144</v>
      </c>
      <c r="E20" s="119">
        <f>55644/10000</f>
        <v>5.5644</v>
      </c>
      <c r="F20" s="119">
        <f>55644/10000</f>
        <v>5.5644</v>
      </c>
      <c r="G20" s="119">
        <v>0</v>
      </c>
      <c r="H20" s="119">
        <v>0</v>
      </c>
      <c r="I20" s="119">
        <v>0</v>
      </c>
      <c r="J20" s="120">
        <v>0</v>
      </c>
    </row>
    <row r="21" spans="1:10" ht="15" customHeight="1">
      <c r="A21" s="126" t="s">
        <v>145</v>
      </c>
      <c r="B21" s="122" t="s">
        <v>145</v>
      </c>
      <c r="C21" s="122" t="s">
        <v>145</v>
      </c>
      <c r="D21" s="127" t="s">
        <v>146</v>
      </c>
      <c r="E21" s="119">
        <v>0.15</v>
      </c>
      <c r="F21" s="119">
        <v>1.15</v>
      </c>
      <c r="G21" s="119">
        <v>0</v>
      </c>
      <c r="H21" s="119">
        <v>0</v>
      </c>
      <c r="I21" s="119">
        <v>0</v>
      </c>
      <c r="J21" s="120">
        <v>0</v>
      </c>
    </row>
    <row r="22" spans="1:10" ht="15" customHeight="1">
      <c r="A22" s="121" t="s">
        <v>147</v>
      </c>
      <c r="B22" s="122" t="s">
        <v>147</v>
      </c>
      <c r="C22" s="122" t="s">
        <v>147</v>
      </c>
      <c r="D22" s="123" t="s">
        <v>148</v>
      </c>
      <c r="E22" s="124">
        <f>1447818.34/10000</f>
        <v>144.781834</v>
      </c>
      <c r="F22" s="124">
        <f>1447818.34/10000</f>
        <v>144.781834</v>
      </c>
      <c r="G22" s="124">
        <v>0</v>
      </c>
      <c r="H22" s="124">
        <v>0</v>
      </c>
      <c r="I22" s="124">
        <v>0</v>
      </c>
      <c r="J22" s="125">
        <v>0</v>
      </c>
    </row>
    <row r="23" spans="1:10" ht="15" customHeight="1">
      <c r="A23" s="121" t="s">
        <v>149</v>
      </c>
      <c r="B23" s="122" t="s">
        <v>149</v>
      </c>
      <c r="C23" s="122" t="s">
        <v>149</v>
      </c>
      <c r="D23" s="123" t="s">
        <v>150</v>
      </c>
      <c r="E23" s="124">
        <f>1447818.34/10000</f>
        <v>144.781834</v>
      </c>
      <c r="F23" s="124">
        <f>1447818.34/10000</f>
        <v>144.781834</v>
      </c>
      <c r="G23" s="124">
        <v>0</v>
      </c>
      <c r="H23" s="124">
        <v>0</v>
      </c>
      <c r="I23" s="124">
        <v>0</v>
      </c>
      <c r="J23" s="125">
        <v>0</v>
      </c>
    </row>
    <row r="24" spans="1:10" ht="15" customHeight="1">
      <c r="A24" s="126" t="s">
        <v>151</v>
      </c>
      <c r="B24" s="122" t="s">
        <v>151</v>
      </c>
      <c r="C24" s="122" t="s">
        <v>151</v>
      </c>
      <c r="D24" s="127" t="s">
        <v>152</v>
      </c>
      <c r="E24" s="119">
        <f>1447818.34/10000</f>
        <v>144.781834</v>
      </c>
      <c r="F24" s="119">
        <f>1447818.34/10000</f>
        <v>144.781834</v>
      </c>
      <c r="G24" s="119">
        <v>0</v>
      </c>
      <c r="H24" s="119">
        <v>0</v>
      </c>
      <c r="I24" s="119">
        <v>0</v>
      </c>
      <c r="J24" s="120">
        <v>0</v>
      </c>
    </row>
    <row r="25" spans="1:10" ht="15" customHeight="1">
      <c r="A25" s="121" t="s">
        <v>153</v>
      </c>
      <c r="B25" s="122" t="s">
        <v>153</v>
      </c>
      <c r="C25" s="122" t="s">
        <v>153</v>
      </c>
      <c r="D25" s="123" t="s">
        <v>154</v>
      </c>
      <c r="E25" s="124">
        <v>1</v>
      </c>
      <c r="F25" s="124">
        <v>0</v>
      </c>
      <c r="G25" s="124">
        <v>1</v>
      </c>
      <c r="H25" s="124">
        <v>0</v>
      </c>
      <c r="I25" s="124">
        <v>0</v>
      </c>
      <c r="J25" s="125">
        <v>0</v>
      </c>
    </row>
    <row r="26" spans="1:10" ht="15" customHeight="1">
      <c r="A26" s="121" t="s">
        <v>155</v>
      </c>
      <c r="B26" s="122" t="s">
        <v>155</v>
      </c>
      <c r="C26" s="122" t="s">
        <v>155</v>
      </c>
      <c r="D26" s="123" t="s">
        <v>156</v>
      </c>
      <c r="E26" s="124">
        <v>1</v>
      </c>
      <c r="F26" s="124">
        <v>0</v>
      </c>
      <c r="G26" s="124">
        <v>1</v>
      </c>
      <c r="H26" s="124">
        <v>0</v>
      </c>
      <c r="I26" s="124">
        <v>0</v>
      </c>
      <c r="J26" s="125">
        <v>0</v>
      </c>
    </row>
    <row r="27" spans="1:10" ht="15" customHeight="1">
      <c r="A27" s="126" t="s">
        <v>157</v>
      </c>
      <c r="B27" s="122" t="s">
        <v>157</v>
      </c>
      <c r="C27" s="122" t="s">
        <v>157</v>
      </c>
      <c r="D27" s="127" t="s">
        <v>158</v>
      </c>
      <c r="E27" s="119">
        <v>1</v>
      </c>
      <c r="F27" s="119">
        <v>0</v>
      </c>
      <c r="G27" s="119">
        <v>1</v>
      </c>
      <c r="H27" s="119">
        <v>0</v>
      </c>
      <c r="I27" s="119">
        <v>0</v>
      </c>
      <c r="J27" s="120">
        <v>0</v>
      </c>
    </row>
    <row r="28" spans="1:10" ht="15" customHeight="1">
      <c r="A28" s="121" t="s">
        <v>159</v>
      </c>
      <c r="B28" s="122" t="s">
        <v>159</v>
      </c>
      <c r="C28" s="122" t="s">
        <v>159</v>
      </c>
      <c r="D28" s="123" t="s">
        <v>160</v>
      </c>
      <c r="E28" s="128">
        <f>111772254.95/10000</f>
        <v>11177.225495</v>
      </c>
      <c r="F28" s="124">
        <f>59010370.56/10000</f>
        <v>5901.037056</v>
      </c>
      <c r="G28" s="124">
        <f>52761884.39/10000</f>
        <v>5276.1884390000005</v>
      </c>
      <c r="H28" s="124">
        <v>0</v>
      </c>
      <c r="I28" s="124">
        <v>0</v>
      </c>
      <c r="J28" s="125">
        <v>0</v>
      </c>
    </row>
    <row r="29" spans="1:10" ht="15" customHeight="1">
      <c r="A29" s="121" t="s">
        <v>161</v>
      </c>
      <c r="B29" s="122" t="s">
        <v>161</v>
      </c>
      <c r="C29" s="122" t="s">
        <v>161</v>
      </c>
      <c r="D29" s="123" t="s">
        <v>162</v>
      </c>
      <c r="E29" s="128">
        <f>109852996.96/10000</f>
        <v>10985.299696</v>
      </c>
      <c r="F29" s="124">
        <f>59010370.56/10000</f>
        <v>5901.037056</v>
      </c>
      <c r="G29" s="124">
        <f>50842626.4/10000</f>
        <v>5084.26264</v>
      </c>
      <c r="H29" s="124">
        <v>0</v>
      </c>
      <c r="I29" s="124">
        <v>0</v>
      </c>
      <c r="J29" s="125">
        <v>0</v>
      </c>
    </row>
    <row r="30" spans="1:10" ht="15" customHeight="1">
      <c r="A30" s="126" t="s">
        <v>163</v>
      </c>
      <c r="B30" s="122" t="s">
        <v>163</v>
      </c>
      <c r="C30" s="122" t="s">
        <v>163</v>
      </c>
      <c r="D30" s="127" t="s">
        <v>132</v>
      </c>
      <c r="E30" s="119">
        <f>21802838.45/10000</f>
        <v>2180.283845</v>
      </c>
      <c r="F30" s="119">
        <f>21337090.95/10000</f>
        <v>2133.7090949999997</v>
      </c>
      <c r="G30" s="119">
        <f>465747.5/10000</f>
        <v>46.57475</v>
      </c>
      <c r="H30" s="119">
        <v>0</v>
      </c>
      <c r="I30" s="119">
        <v>0</v>
      </c>
      <c r="J30" s="120">
        <v>0</v>
      </c>
    </row>
    <row r="31" spans="1:10" ht="15" customHeight="1">
      <c r="A31" s="126" t="s">
        <v>164</v>
      </c>
      <c r="B31" s="122" t="s">
        <v>164</v>
      </c>
      <c r="C31" s="122" t="s">
        <v>164</v>
      </c>
      <c r="D31" s="127" t="s">
        <v>128</v>
      </c>
      <c r="E31" s="119">
        <f>895000/10000</f>
        <v>89.5</v>
      </c>
      <c r="F31" s="119">
        <v>0</v>
      </c>
      <c r="G31" s="119">
        <f>895000/10000</f>
        <v>89.5</v>
      </c>
      <c r="H31" s="119">
        <v>0</v>
      </c>
      <c r="I31" s="119">
        <v>0</v>
      </c>
      <c r="J31" s="120">
        <v>0</v>
      </c>
    </row>
    <row r="32" spans="1:10" ht="15" customHeight="1">
      <c r="A32" s="126" t="s">
        <v>165</v>
      </c>
      <c r="B32" s="122" t="s">
        <v>165</v>
      </c>
      <c r="C32" s="122" t="s">
        <v>165</v>
      </c>
      <c r="D32" s="127" t="s">
        <v>166</v>
      </c>
      <c r="E32" s="119">
        <f>22978187.13/10000</f>
        <v>2297.818713</v>
      </c>
      <c r="F32" s="119">
        <f>22228187.13/10000</f>
        <v>2222.818713</v>
      </c>
      <c r="G32" s="119">
        <f>750000/10000</f>
        <v>75</v>
      </c>
      <c r="H32" s="119">
        <v>0</v>
      </c>
      <c r="I32" s="119">
        <v>0</v>
      </c>
      <c r="J32" s="120">
        <v>0</v>
      </c>
    </row>
    <row r="33" spans="1:10" ht="15" customHeight="1">
      <c r="A33" s="126" t="s">
        <v>167</v>
      </c>
      <c r="B33" s="122" t="s">
        <v>167</v>
      </c>
      <c r="C33" s="122" t="s">
        <v>167</v>
      </c>
      <c r="D33" s="127" t="s">
        <v>168</v>
      </c>
      <c r="E33" s="119">
        <f>650000/10000</f>
        <v>65</v>
      </c>
      <c r="F33" s="119">
        <v>0</v>
      </c>
      <c r="G33" s="119">
        <v>65</v>
      </c>
      <c r="H33" s="119">
        <v>0</v>
      </c>
      <c r="I33" s="119">
        <v>0</v>
      </c>
      <c r="J33" s="120">
        <v>0</v>
      </c>
    </row>
    <row r="34" spans="1:10" ht="15" customHeight="1">
      <c r="A34" s="126" t="s">
        <v>169</v>
      </c>
      <c r="B34" s="122" t="s">
        <v>169</v>
      </c>
      <c r="C34" s="122" t="s">
        <v>169</v>
      </c>
      <c r="D34" s="127" t="s">
        <v>170</v>
      </c>
      <c r="E34" s="119">
        <f>11072165.95/10000</f>
        <v>1107.2165949999999</v>
      </c>
      <c r="F34" s="119">
        <f>3812200.65/10000</f>
        <v>381.220065</v>
      </c>
      <c r="G34" s="119">
        <f>7259965.3/10000</f>
        <v>725.99653</v>
      </c>
      <c r="H34" s="119">
        <v>0</v>
      </c>
      <c r="I34" s="119">
        <v>0</v>
      </c>
      <c r="J34" s="120">
        <v>0</v>
      </c>
    </row>
    <row r="35" spans="1:10" ht="15" customHeight="1">
      <c r="A35" s="126" t="s">
        <v>171</v>
      </c>
      <c r="B35" s="122" t="s">
        <v>171</v>
      </c>
      <c r="C35" s="122" t="s">
        <v>171</v>
      </c>
      <c r="D35" s="127" t="s">
        <v>172</v>
      </c>
      <c r="E35" s="119">
        <f>150000/10000</f>
        <v>15</v>
      </c>
      <c r="F35" s="119">
        <v>0</v>
      </c>
      <c r="G35" s="119">
        <f>150000/10000</f>
        <v>15</v>
      </c>
      <c r="H35" s="119">
        <v>0</v>
      </c>
      <c r="I35" s="119">
        <v>0</v>
      </c>
      <c r="J35" s="120">
        <v>0</v>
      </c>
    </row>
    <row r="36" spans="1:10" ht="15" customHeight="1">
      <c r="A36" s="126" t="s">
        <v>173</v>
      </c>
      <c r="B36" s="122" t="s">
        <v>173</v>
      </c>
      <c r="C36" s="122" t="s">
        <v>173</v>
      </c>
      <c r="D36" s="127" t="s">
        <v>174</v>
      </c>
      <c r="E36" s="119">
        <f>34148780.05/10000</f>
        <v>3414.8780049999996</v>
      </c>
      <c r="F36" s="119">
        <f>6377580.05/10000</f>
        <v>637.758005</v>
      </c>
      <c r="G36" s="119">
        <f>27771200/10000</f>
        <v>2777.12</v>
      </c>
      <c r="H36" s="119">
        <v>0</v>
      </c>
      <c r="I36" s="119">
        <v>0</v>
      </c>
      <c r="J36" s="120">
        <v>0</v>
      </c>
    </row>
    <row r="37" spans="1:10" ht="15" customHeight="1">
      <c r="A37" s="126" t="s">
        <v>175</v>
      </c>
      <c r="B37" s="122" t="s">
        <v>175</v>
      </c>
      <c r="C37" s="122" t="s">
        <v>175</v>
      </c>
      <c r="D37" s="127" t="s">
        <v>176</v>
      </c>
      <c r="E37" s="119">
        <f>4085946.75/10000</f>
        <v>408.594675</v>
      </c>
      <c r="F37" s="119">
        <f>2185946.75/10000</f>
        <v>218.594675</v>
      </c>
      <c r="G37" s="119">
        <f>1900000/10000</f>
        <v>190</v>
      </c>
      <c r="H37" s="119">
        <v>0</v>
      </c>
      <c r="I37" s="119">
        <v>0</v>
      </c>
      <c r="J37" s="120">
        <v>0</v>
      </c>
    </row>
    <row r="38" spans="1:10" ht="15" customHeight="1">
      <c r="A38" s="126" t="s">
        <v>177</v>
      </c>
      <c r="B38" s="122" t="s">
        <v>177</v>
      </c>
      <c r="C38" s="122" t="s">
        <v>177</v>
      </c>
      <c r="D38" s="127" t="s">
        <v>178</v>
      </c>
      <c r="E38" s="119">
        <f>1385166.72/10000</f>
        <v>138.516672</v>
      </c>
      <c r="F38" s="119">
        <f>537174.72/10000</f>
        <v>53.717471999999994</v>
      </c>
      <c r="G38" s="119">
        <f>847992/10000</f>
        <v>84.7992</v>
      </c>
      <c r="H38" s="119">
        <v>0</v>
      </c>
      <c r="I38" s="119">
        <v>0</v>
      </c>
      <c r="J38" s="120">
        <v>0</v>
      </c>
    </row>
    <row r="39" spans="1:10" ht="15" customHeight="1">
      <c r="A39" s="126" t="s">
        <v>179</v>
      </c>
      <c r="B39" s="122" t="s">
        <v>179</v>
      </c>
      <c r="C39" s="122" t="s">
        <v>179</v>
      </c>
      <c r="D39" s="127" t="s">
        <v>180</v>
      </c>
      <c r="E39" s="119">
        <f>2632190.31/10000</f>
        <v>263.21903100000003</v>
      </c>
      <c r="F39" s="119">
        <f>2532190.31/10000</f>
        <v>253.219031</v>
      </c>
      <c r="G39" s="119">
        <f>100000/10000</f>
        <v>10</v>
      </c>
      <c r="H39" s="119">
        <v>0</v>
      </c>
      <c r="I39" s="119">
        <v>0</v>
      </c>
      <c r="J39" s="120">
        <v>0</v>
      </c>
    </row>
    <row r="40" spans="1:10" ht="15" customHeight="1">
      <c r="A40" s="126" t="s">
        <v>181</v>
      </c>
      <c r="B40" s="122" t="s">
        <v>181</v>
      </c>
      <c r="C40" s="122" t="s">
        <v>181</v>
      </c>
      <c r="D40" s="127" t="s">
        <v>182</v>
      </c>
      <c r="E40" s="119">
        <v>2.27</v>
      </c>
      <c r="F40" s="119">
        <v>0</v>
      </c>
      <c r="G40" s="119">
        <v>2.27</v>
      </c>
      <c r="H40" s="119">
        <v>0</v>
      </c>
      <c r="I40" s="119">
        <v>0</v>
      </c>
      <c r="J40" s="120">
        <v>0</v>
      </c>
    </row>
    <row r="41" spans="1:10" ht="15" customHeight="1">
      <c r="A41" s="126" t="s">
        <v>183</v>
      </c>
      <c r="B41" s="122" t="s">
        <v>183</v>
      </c>
      <c r="C41" s="122" t="s">
        <v>183</v>
      </c>
      <c r="D41" s="127" t="s">
        <v>184</v>
      </c>
      <c r="E41" s="119">
        <f>1000000/10000</f>
        <v>100</v>
      </c>
      <c r="F41" s="119">
        <v>0</v>
      </c>
      <c r="G41" s="119">
        <f>1000000/10000</f>
        <v>100</v>
      </c>
      <c r="H41" s="119">
        <v>0</v>
      </c>
      <c r="I41" s="119">
        <v>0</v>
      </c>
      <c r="J41" s="120">
        <v>0</v>
      </c>
    </row>
    <row r="42" spans="1:10" ht="15" customHeight="1">
      <c r="A42" s="126" t="s">
        <v>185</v>
      </c>
      <c r="B42" s="122" t="s">
        <v>185</v>
      </c>
      <c r="C42" s="122" t="s">
        <v>185</v>
      </c>
      <c r="D42" s="127" t="s">
        <v>186</v>
      </c>
      <c r="E42" s="119">
        <f>7335079/10000</f>
        <v>733.5079</v>
      </c>
      <c r="F42" s="119">
        <v>0</v>
      </c>
      <c r="G42" s="119">
        <f>7335079/10000</f>
        <v>733.5079</v>
      </c>
      <c r="H42" s="119">
        <v>0</v>
      </c>
      <c r="I42" s="119">
        <v>0</v>
      </c>
      <c r="J42" s="120">
        <v>0</v>
      </c>
    </row>
    <row r="43" spans="1:10" ht="15" customHeight="1">
      <c r="A43" s="126" t="s">
        <v>187</v>
      </c>
      <c r="B43" s="122" t="s">
        <v>187</v>
      </c>
      <c r="C43" s="122" t="s">
        <v>187</v>
      </c>
      <c r="D43" s="127" t="s">
        <v>188</v>
      </c>
      <c r="E43" s="119">
        <f>1694942.6/10000</f>
        <v>169.49426</v>
      </c>
      <c r="F43" s="119">
        <v>0</v>
      </c>
      <c r="G43" s="119">
        <f>1694942.6/10000</f>
        <v>169.49426</v>
      </c>
      <c r="H43" s="119">
        <v>0</v>
      </c>
      <c r="I43" s="119">
        <v>0</v>
      </c>
      <c r="J43" s="120">
        <v>0</v>
      </c>
    </row>
    <row r="44" spans="1:10" ht="15" customHeight="1">
      <c r="A44" s="121" t="s">
        <v>189</v>
      </c>
      <c r="B44" s="122" t="s">
        <v>189</v>
      </c>
      <c r="C44" s="122" t="s">
        <v>189</v>
      </c>
      <c r="D44" s="123" t="s">
        <v>190</v>
      </c>
      <c r="E44" s="124">
        <f>1919257.99/10000</f>
        <v>191.925799</v>
      </c>
      <c r="F44" s="124">
        <v>0</v>
      </c>
      <c r="G44" s="124">
        <f>1919257.99/10000</f>
        <v>191.925799</v>
      </c>
      <c r="H44" s="124">
        <v>0</v>
      </c>
      <c r="I44" s="124">
        <v>0</v>
      </c>
      <c r="J44" s="125">
        <v>0</v>
      </c>
    </row>
    <row r="45" spans="1:10" ht="15" customHeight="1">
      <c r="A45" s="126" t="s">
        <v>191</v>
      </c>
      <c r="B45" s="122" t="s">
        <v>191</v>
      </c>
      <c r="C45" s="122" t="s">
        <v>191</v>
      </c>
      <c r="D45" s="127" t="s">
        <v>192</v>
      </c>
      <c r="E45" s="119">
        <f>1686390/10000</f>
        <v>168.639</v>
      </c>
      <c r="F45" s="119">
        <v>0</v>
      </c>
      <c r="G45" s="119">
        <f>1686390/10000</f>
        <v>168.639</v>
      </c>
      <c r="H45" s="119">
        <v>0</v>
      </c>
      <c r="I45" s="119">
        <v>0</v>
      </c>
      <c r="J45" s="120">
        <v>0</v>
      </c>
    </row>
    <row r="46" spans="1:10" ht="15" customHeight="1">
      <c r="A46" s="126" t="s">
        <v>193</v>
      </c>
      <c r="B46" s="122" t="s">
        <v>193</v>
      </c>
      <c r="C46" s="122" t="s">
        <v>193</v>
      </c>
      <c r="D46" s="127" t="s">
        <v>194</v>
      </c>
      <c r="E46" s="119">
        <f>232867.99/10000</f>
        <v>23.286799</v>
      </c>
      <c r="F46" s="119">
        <v>0</v>
      </c>
      <c r="G46" s="119">
        <f>232867.99/10000</f>
        <v>23.286799</v>
      </c>
      <c r="H46" s="119">
        <v>0</v>
      </c>
      <c r="I46" s="119">
        <v>0</v>
      </c>
      <c r="J46" s="120">
        <v>0</v>
      </c>
    </row>
    <row r="47" spans="1:10" ht="15" customHeight="1">
      <c r="A47" s="121" t="s">
        <v>195</v>
      </c>
      <c r="B47" s="122" t="s">
        <v>195</v>
      </c>
      <c r="C47" s="122" t="s">
        <v>195</v>
      </c>
      <c r="D47" s="123" t="s">
        <v>196</v>
      </c>
      <c r="E47" s="124">
        <f>3131351.62/10000</f>
        <v>313.13516200000004</v>
      </c>
      <c r="F47" s="124">
        <f>3131351.62/10000</f>
        <v>313.13516200000004</v>
      </c>
      <c r="G47" s="124">
        <v>0</v>
      </c>
      <c r="H47" s="124">
        <v>0</v>
      </c>
      <c r="I47" s="124">
        <v>0</v>
      </c>
      <c r="J47" s="125">
        <v>0</v>
      </c>
    </row>
    <row r="48" spans="1:10" ht="15" customHeight="1">
      <c r="A48" s="121" t="s">
        <v>197</v>
      </c>
      <c r="B48" s="122" t="s">
        <v>197</v>
      </c>
      <c r="C48" s="122" t="s">
        <v>197</v>
      </c>
      <c r="D48" s="123" t="s">
        <v>198</v>
      </c>
      <c r="E48" s="124">
        <f>3131351.62/10000</f>
        <v>313.13516200000004</v>
      </c>
      <c r="F48" s="124">
        <f>3131351.62/10000</f>
        <v>313.13516200000004</v>
      </c>
      <c r="G48" s="124">
        <v>0</v>
      </c>
      <c r="H48" s="124">
        <v>0</v>
      </c>
      <c r="I48" s="124">
        <v>0</v>
      </c>
      <c r="J48" s="125">
        <v>0</v>
      </c>
    </row>
    <row r="49" spans="1:10" ht="15" customHeight="1" thickBot="1">
      <c r="A49" s="129" t="s">
        <v>199</v>
      </c>
      <c r="B49" s="130" t="s">
        <v>199</v>
      </c>
      <c r="C49" s="130" t="s">
        <v>199</v>
      </c>
      <c r="D49" s="131" t="s">
        <v>200</v>
      </c>
      <c r="E49" s="132">
        <f>3131351.62/10000</f>
        <v>313.13516200000004</v>
      </c>
      <c r="F49" s="132">
        <f>3131351.62/10000</f>
        <v>313.13516200000004</v>
      </c>
      <c r="G49" s="132">
        <v>0</v>
      </c>
      <c r="H49" s="132">
        <v>0</v>
      </c>
      <c r="I49" s="132">
        <v>0</v>
      </c>
      <c r="J49" s="133">
        <v>0</v>
      </c>
    </row>
    <row r="50" spans="1:10" ht="15" customHeight="1" thickTop="1">
      <c r="A50" s="134"/>
      <c r="B50" s="134"/>
      <c r="C50" s="134"/>
      <c r="D50" s="99"/>
      <c r="E50" s="135" t="s">
        <v>109</v>
      </c>
      <c r="F50" s="99"/>
      <c r="G50" s="99"/>
      <c r="H50" s="99"/>
      <c r="I50" s="99"/>
      <c r="J50" s="101"/>
    </row>
  </sheetData>
  <sheetProtection/>
  <mergeCells count="53">
    <mergeCell ref="A46:C46"/>
    <mergeCell ref="A47:C47"/>
    <mergeCell ref="A48:C48"/>
    <mergeCell ref="A49:C49"/>
    <mergeCell ref="A50:C50"/>
    <mergeCell ref="A40:C40"/>
    <mergeCell ref="A41:C41"/>
    <mergeCell ref="A42:C42"/>
    <mergeCell ref="A43:C43"/>
    <mergeCell ref="A44:C44"/>
    <mergeCell ref="A32:C32"/>
    <mergeCell ref="A33:C33"/>
    <mergeCell ref="A45:C45"/>
    <mergeCell ref="A34:C34"/>
    <mergeCell ref="A35:C35"/>
    <mergeCell ref="A36:C36"/>
    <mergeCell ref="A37:C37"/>
    <mergeCell ref="A38:C38"/>
    <mergeCell ref="A39:C39"/>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F4:F7"/>
    <mergeCell ref="G4:G7"/>
    <mergeCell ref="A10:C10"/>
    <mergeCell ref="A11:C11"/>
    <mergeCell ref="A12:C12"/>
    <mergeCell ref="A13:C13"/>
    <mergeCell ref="H4:H7"/>
    <mergeCell ref="I4:I7"/>
    <mergeCell ref="J4:J7"/>
    <mergeCell ref="A5:C7"/>
    <mergeCell ref="D5:D7"/>
    <mergeCell ref="A8:A9"/>
    <mergeCell ref="B8:B9"/>
    <mergeCell ref="C8:C9"/>
    <mergeCell ref="A4:D4"/>
    <mergeCell ref="E4:E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39"/>
  <sheetViews>
    <sheetView zoomScalePageLayoutView="0" workbookViewId="0" topLeftCell="A1">
      <selection activeCell="C30" sqref="C30"/>
    </sheetView>
  </sheetViews>
  <sheetFormatPr defaultColWidth="9.140625" defaultRowHeight="12.75"/>
  <cols>
    <col min="1" max="1" width="31.140625" style="102" customWidth="1"/>
    <col min="2" max="2" width="5.421875" style="102" customWidth="1"/>
    <col min="3" max="3" width="16.00390625" style="102" customWidth="1"/>
    <col min="4" max="4" width="29.421875" style="102" customWidth="1"/>
    <col min="5" max="5" width="5.421875" style="102" customWidth="1"/>
    <col min="6" max="8" width="16.00390625" style="102" customWidth="1"/>
    <col min="9" max="16384" width="9.140625" style="102" customWidth="1"/>
  </cols>
  <sheetData>
    <row r="1" spans="1:8" ht="27.75" customHeight="1">
      <c r="A1" s="99"/>
      <c r="B1" s="99"/>
      <c r="C1" s="99"/>
      <c r="D1" s="99"/>
      <c r="E1" s="99"/>
      <c r="F1" s="100" t="s">
        <v>302</v>
      </c>
      <c r="G1" s="99"/>
      <c r="H1" s="99"/>
    </row>
    <row r="2" spans="1:8" ht="15" customHeight="1">
      <c r="A2" s="99"/>
      <c r="B2" s="99"/>
      <c r="C2" s="99"/>
      <c r="D2" s="99"/>
      <c r="E2" s="99"/>
      <c r="F2" s="99"/>
      <c r="G2" s="99"/>
      <c r="H2" s="136" t="s">
        <v>0</v>
      </c>
    </row>
    <row r="3" spans="1:8" ht="15" customHeight="1">
      <c r="A3" s="104" t="s">
        <v>1</v>
      </c>
      <c r="B3" s="105"/>
      <c r="C3" s="105"/>
      <c r="D3" s="105"/>
      <c r="E3" s="105"/>
      <c r="F3" s="106" t="s">
        <v>2</v>
      </c>
      <c r="G3" s="105"/>
      <c r="H3" s="107" t="s">
        <v>207</v>
      </c>
    </row>
    <row r="4" spans="1:8" ht="15" customHeight="1">
      <c r="A4" s="137" t="s">
        <v>208</v>
      </c>
      <c r="B4" s="138" t="s">
        <v>208</v>
      </c>
      <c r="C4" s="138" t="s">
        <v>208</v>
      </c>
      <c r="D4" s="138" t="s">
        <v>209</v>
      </c>
      <c r="E4" s="138" t="s">
        <v>209</v>
      </c>
      <c r="F4" s="138" t="s">
        <v>209</v>
      </c>
      <c r="G4" s="138" t="s">
        <v>209</v>
      </c>
      <c r="H4" s="138" t="s">
        <v>209</v>
      </c>
    </row>
    <row r="5" spans="1:8" ht="14.25" customHeight="1">
      <c r="A5" s="111" t="s">
        <v>210</v>
      </c>
      <c r="B5" s="110" t="s">
        <v>7</v>
      </c>
      <c r="C5" s="110" t="s">
        <v>8</v>
      </c>
      <c r="D5" s="110" t="s">
        <v>211</v>
      </c>
      <c r="E5" s="110" t="s">
        <v>7</v>
      </c>
      <c r="F5" s="138" t="s">
        <v>8</v>
      </c>
      <c r="G5" s="138" t="s">
        <v>8</v>
      </c>
      <c r="H5" s="138" t="s">
        <v>8</v>
      </c>
    </row>
    <row r="6" spans="1:8" ht="30" customHeight="1">
      <c r="A6" s="111" t="s">
        <v>210</v>
      </c>
      <c r="B6" s="110" t="s">
        <v>7</v>
      </c>
      <c r="C6" s="110" t="s">
        <v>8</v>
      </c>
      <c r="D6" s="110" t="s">
        <v>211</v>
      </c>
      <c r="E6" s="110" t="s">
        <v>7</v>
      </c>
      <c r="F6" s="139" t="s">
        <v>212</v>
      </c>
      <c r="G6" s="116" t="s">
        <v>213</v>
      </c>
      <c r="H6" s="116" t="s">
        <v>214</v>
      </c>
    </row>
    <row r="7" spans="1:8" ht="15" customHeight="1">
      <c r="A7" s="140" t="s">
        <v>215</v>
      </c>
      <c r="B7" s="139"/>
      <c r="C7" s="139" t="s">
        <v>13</v>
      </c>
      <c r="D7" s="139" t="s">
        <v>215</v>
      </c>
      <c r="E7" s="139"/>
      <c r="F7" s="139" t="s">
        <v>45</v>
      </c>
      <c r="G7" s="139" t="s">
        <v>48</v>
      </c>
      <c r="H7" s="139" t="s">
        <v>51</v>
      </c>
    </row>
    <row r="8" spans="1:8" ht="15" customHeight="1">
      <c r="A8" s="141" t="s">
        <v>216</v>
      </c>
      <c r="B8" s="139" t="s">
        <v>11</v>
      </c>
      <c r="C8" s="119">
        <f>130133914.83/10000</f>
        <v>13013.391483</v>
      </c>
      <c r="D8" s="127" t="s">
        <v>21</v>
      </c>
      <c r="E8" s="139" t="s">
        <v>101</v>
      </c>
      <c r="F8" s="119">
        <v>1.6</v>
      </c>
      <c r="G8" s="119">
        <v>1.6</v>
      </c>
      <c r="H8" s="119">
        <v>0</v>
      </c>
    </row>
    <row r="9" spans="1:8" ht="15" customHeight="1">
      <c r="A9" s="141" t="s">
        <v>217</v>
      </c>
      <c r="B9" s="139" t="s">
        <v>12</v>
      </c>
      <c r="C9" s="119">
        <v>0</v>
      </c>
      <c r="D9" s="127" t="s">
        <v>24</v>
      </c>
      <c r="E9" s="139" t="s">
        <v>102</v>
      </c>
      <c r="F9" s="119">
        <v>0</v>
      </c>
      <c r="G9" s="119">
        <v>0</v>
      </c>
      <c r="H9" s="119">
        <v>0</v>
      </c>
    </row>
    <row r="10" spans="1:8" ht="15" customHeight="1">
      <c r="A10" s="141"/>
      <c r="B10" s="139" t="s">
        <v>13</v>
      </c>
      <c r="C10" s="142"/>
      <c r="D10" s="127" t="s">
        <v>27</v>
      </c>
      <c r="E10" s="139" t="s">
        <v>103</v>
      </c>
      <c r="F10" s="119">
        <v>0</v>
      </c>
      <c r="G10" s="119">
        <v>0</v>
      </c>
      <c r="H10" s="119">
        <v>0</v>
      </c>
    </row>
    <row r="11" spans="1:8" ht="15" customHeight="1">
      <c r="A11" s="141"/>
      <c r="B11" s="139" t="s">
        <v>14</v>
      </c>
      <c r="C11" s="142"/>
      <c r="D11" s="127" t="s">
        <v>30</v>
      </c>
      <c r="E11" s="139" t="s">
        <v>104</v>
      </c>
      <c r="F11" s="119">
        <v>0</v>
      </c>
      <c r="G11" s="119">
        <v>0</v>
      </c>
      <c r="H11" s="119">
        <v>0</v>
      </c>
    </row>
    <row r="12" spans="1:8" ht="15" customHeight="1">
      <c r="A12" s="141"/>
      <c r="B12" s="139" t="s">
        <v>15</v>
      </c>
      <c r="C12" s="152"/>
      <c r="D12" s="127" t="s">
        <v>33</v>
      </c>
      <c r="E12" s="139" t="s">
        <v>105</v>
      </c>
      <c r="F12" s="119">
        <v>0</v>
      </c>
      <c r="G12" s="119">
        <v>0</v>
      </c>
      <c r="H12" s="119">
        <v>0</v>
      </c>
    </row>
    <row r="13" spans="1:8" ht="15" customHeight="1">
      <c r="A13" s="141"/>
      <c r="B13" s="139" t="s">
        <v>16</v>
      </c>
      <c r="C13" s="142"/>
      <c r="D13" s="127" t="s">
        <v>36</v>
      </c>
      <c r="E13" s="139" t="s">
        <v>107</v>
      </c>
      <c r="F13" s="119">
        <v>0</v>
      </c>
      <c r="G13" s="119">
        <v>0</v>
      </c>
      <c r="H13" s="119">
        <v>0</v>
      </c>
    </row>
    <row r="14" spans="1:8" ht="15" customHeight="1">
      <c r="A14" s="141"/>
      <c r="B14" s="139" t="s">
        <v>17</v>
      </c>
      <c r="C14" s="142"/>
      <c r="D14" s="127" t="s">
        <v>39</v>
      </c>
      <c r="E14" s="139" t="s">
        <v>22</v>
      </c>
      <c r="F14" s="119">
        <v>0</v>
      </c>
      <c r="G14" s="119">
        <v>0</v>
      </c>
      <c r="H14" s="119">
        <v>0</v>
      </c>
    </row>
    <row r="15" spans="1:8" ht="15" customHeight="1">
      <c r="A15" s="141"/>
      <c r="B15" s="139" t="s">
        <v>18</v>
      </c>
      <c r="C15" s="142"/>
      <c r="D15" s="127" t="s">
        <v>41</v>
      </c>
      <c r="E15" s="139" t="s">
        <v>25</v>
      </c>
      <c r="F15" s="119">
        <f>14436436.77/10000</f>
        <v>1443.643677</v>
      </c>
      <c r="G15" s="119">
        <f>14436436.77/10000</f>
        <v>1443.643677</v>
      </c>
      <c r="H15" s="119">
        <v>0</v>
      </c>
    </row>
    <row r="16" spans="1:8" ht="15" customHeight="1">
      <c r="A16" s="141"/>
      <c r="B16" s="139" t="s">
        <v>19</v>
      </c>
      <c r="C16" s="142"/>
      <c r="D16" s="127" t="s">
        <v>43</v>
      </c>
      <c r="E16" s="139" t="s">
        <v>28</v>
      </c>
      <c r="F16" s="119">
        <f>1447818.34/10000</f>
        <v>144.781834</v>
      </c>
      <c r="G16" s="119">
        <f>1447818.34/10000</f>
        <v>144.781834</v>
      </c>
      <c r="H16" s="119">
        <v>0</v>
      </c>
    </row>
    <row r="17" spans="1:8" ht="15" customHeight="1">
      <c r="A17" s="141"/>
      <c r="B17" s="139" t="s">
        <v>45</v>
      </c>
      <c r="C17" s="142"/>
      <c r="D17" s="127" t="s">
        <v>46</v>
      </c>
      <c r="E17" s="139" t="s">
        <v>31</v>
      </c>
      <c r="F17" s="119">
        <v>0</v>
      </c>
      <c r="G17" s="119">
        <v>0</v>
      </c>
      <c r="H17" s="119">
        <v>0</v>
      </c>
    </row>
    <row r="18" spans="1:8" ht="15" customHeight="1">
      <c r="A18" s="141"/>
      <c r="B18" s="139" t="s">
        <v>48</v>
      </c>
      <c r="C18" s="142"/>
      <c r="D18" s="127" t="s">
        <v>49</v>
      </c>
      <c r="E18" s="139" t="s">
        <v>34</v>
      </c>
      <c r="F18" s="119">
        <v>1</v>
      </c>
      <c r="G18" s="119">
        <v>1</v>
      </c>
      <c r="H18" s="119">
        <v>0</v>
      </c>
    </row>
    <row r="19" spans="1:8" ht="15" customHeight="1">
      <c r="A19" s="141"/>
      <c r="B19" s="139" t="s">
        <v>51</v>
      </c>
      <c r="C19" s="142"/>
      <c r="D19" s="127" t="s">
        <v>52</v>
      </c>
      <c r="E19" s="139" t="s">
        <v>37</v>
      </c>
      <c r="F19" s="119">
        <f>111772254.95/10000</f>
        <v>11177.225495</v>
      </c>
      <c r="G19" s="119">
        <f>111772254.95/10000</f>
        <v>11177.225495</v>
      </c>
      <c r="H19" s="119">
        <v>0</v>
      </c>
    </row>
    <row r="20" spans="1:8" ht="15" customHeight="1">
      <c r="A20" s="141"/>
      <c r="B20" s="139" t="s">
        <v>54</v>
      </c>
      <c r="C20" s="142"/>
      <c r="D20" s="127" t="s">
        <v>55</v>
      </c>
      <c r="E20" s="139" t="s">
        <v>40</v>
      </c>
      <c r="F20" s="119">
        <v>0</v>
      </c>
      <c r="G20" s="119">
        <v>0</v>
      </c>
      <c r="H20" s="119">
        <v>0</v>
      </c>
    </row>
    <row r="21" spans="1:8" ht="15" customHeight="1">
      <c r="A21" s="141"/>
      <c r="B21" s="139" t="s">
        <v>57</v>
      </c>
      <c r="C21" s="142"/>
      <c r="D21" s="127" t="s">
        <v>58</v>
      </c>
      <c r="E21" s="139" t="s">
        <v>42</v>
      </c>
      <c r="F21" s="119">
        <v>0</v>
      </c>
      <c r="G21" s="119">
        <v>0</v>
      </c>
      <c r="H21" s="119">
        <v>0</v>
      </c>
    </row>
    <row r="22" spans="1:8" ht="15" customHeight="1">
      <c r="A22" s="141"/>
      <c r="B22" s="139" t="s">
        <v>60</v>
      </c>
      <c r="C22" s="142"/>
      <c r="D22" s="127" t="s">
        <v>61</v>
      </c>
      <c r="E22" s="139" t="s">
        <v>44</v>
      </c>
      <c r="F22" s="119">
        <v>0</v>
      </c>
      <c r="G22" s="119">
        <v>0</v>
      </c>
      <c r="H22" s="119">
        <v>0</v>
      </c>
    </row>
    <row r="23" spans="1:8" ht="15" customHeight="1">
      <c r="A23" s="141"/>
      <c r="B23" s="139" t="s">
        <v>63</v>
      </c>
      <c r="C23" s="142"/>
      <c r="D23" s="127" t="s">
        <v>64</v>
      </c>
      <c r="E23" s="139" t="s">
        <v>47</v>
      </c>
      <c r="F23" s="119">
        <v>0</v>
      </c>
      <c r="G23" s="119">
        <v>0</v>
      </c>
      <c r="H23" s="119">
        <v>0</v>
      </c>
    </row>
    <row r="24" spans="1:8" ht="15" customHeight="1">
      <c r="A24" s="141"/>
      <c r="B24" s="139" t="s">
        <v>66</v>
      </c>
      <c r="C24" s="142"/>
      <c r="D24" s="127" t="s">
        <v>67</v>
      </c>
      <c r="E24" s="139" t="s">
        <v>50</v>
      </c>
      <c r="F24" s="119">
        <v>0</v>
      </c>
      <c r="G24" s="119">
        <v>0</v>
      </c>
      <c r="H24" s="119">
        <v>0</v>
      </c>
    </row>
    <row r="25" spans="1:8" ht="15" customHeight="1">
      <c r="A25" s="141"/>
      <c r="B25" s="139" t="s">
        <v>69</v>
      </c>
      <c r="C25" s="142"/>
      <c r="D25" s="127" t="s">
        <v>70</v>
      </c>
      <c r="E25" s="139" t="s">
        <v>53</v>
      </c>
      <c r="F25" s="119">
        <v>0</v>
      </c>
      <c r="G25" s="119">
        <v>0</v>
      </c>
      <c r="H25" s="119">
        <v>0</v>
      </c>
    </row>
    <row r="26" spans="1:8" ht="15" customHeight="1">
      <c r="A26" s="141"/>
      <c r="B26" s="139" t="s">
        <v>72</v>
      </c>
      <c r="C26" s="142"/>
      <c r="D26" s="127" t="s">
        <v>73</v>
      </c>
      <c r="E26" s="139" t="s">
        <v>56</v>
      </c>
      <c r="F26" s="119">
        <f>3131351.62/10000</f>
        <v>313.13516200000004</v>
      </c>
      <c r="G26" s="119">
        <f>3131351.62/10000</f>
        <v>313.13516200000004</v>
      </c>
      <c r="H26" s="119">
        <v>0</v>
      </c>
    </row>
    <row r="27" spans="1:8" ht="15" customHeight="1">
      <c r="A27" s="141"/>
      <c r="B27" s="139" t="s">
        <v>75</v>
      </c>
      <c r="C27" s="142"/>
      <c r="D27" s="127" t="s">
        <v>76</v>
      </c>
      <c r="E27" s="139" t="s">
        <v>59</v>
      </c>
      <c r="F27" s="119">
        <v>0</v>
      </c>
      <c r="G27" s="119">
        <v>0</v>
      </c>
      <c r="H27" s="119">
        <v>0</v>
      </c>
    </row>
    <row r="28" spans="1:8" ht="15" customHeight="1">
      <c r="A28" s="141"/>
      <c r="B28" s="139" t="s">
        <v>78</v>
      </c>
      <c r="C28" s="142"/>
      <c r="D28" s="127" t="s">
        <v>79</v>
      </c>
      <c r="E28" s="139" t="s">
        <v>62</v>
      </c>
      <c r="F28" s="119">
        <v>0</v>
      </c>
      <c r="G28" s="119">
        <v>0</v>
      </c>
      <c r="H28" s="119">
        <v>0</v>
      </c>
    </row>
    <row r="29" spans="1:8" ht="15" customHeight="1">
      <c r="A29" s="141"/>
      <c r="B29" s="139" t="s">
        <v>81</v>
      </c>
      <c r="C29" s="142"/>
      <c r="D29" s="127" t="s">
        <v>82</v>
      </c>
      <c r="E29" s="139" t="s">
        <v>65</v>
      </c>
      <c r="F29" s="119">
        <v>0</v>
      </c>
      <c r="G29" s="119">
        <v>0</v>
      </c>
      <c r="H29" s="119">
        <v>0</v>
      </c>
    </row>
    <row r="30" spans="1:8" ht="15" customHeight="1">
      <c r="A30" s="141"/>
      <c r="B30" s="139" t="s">
        <v>84</v>
      </c>
      <c r="C30" s="142"/>
      <c r="D30" s="127" t="s">
        <v>85</v>
      </c>
      <c r="E30" s="139" t="s">
        <v>68</v>
      </c>
      <c r="F30" s="119">
        <v>0</v>
      </c>
      <c r="G30" s="119">
        <v>0</v>
      </c>
      <c r="H30" s="119">
        <v>0</v>
      </c>
    </row>
    <row r="31" spans="1:8" ht="15" customHeight="1">
      <c r="A31" s="143" t="s">
        <v>87</v>
      </c>
      <c r="B31" s="139" t="s">
        <v>88</v>
      </c>
      <c r="C31" s="119">
        <f>130133914.83/10000</f>
        <v>13013.391483</v>
      </c>
      <c r="D31" s="144" t="s">
        <v>89</v>
      </c>
      <c r="E31" s="139" t="s">
        <v>71</v>
      </c>
      <c r="F31" s="119">
        <f>130813861.68/10000</f>
        <v>13081.386168</v>
      </c>
      <c r="G31" s="119">
        <f>130813861.68/10000</f>
        <v>13081.386168</v>
      </c>
      <c r="H31" s="119">
        <v>0</v>
      </c>
    </row>
    <row r="32" spans="1:8" ht="15" customHeight="1">
      <c r="A32" s="141"/>
      <c r="B32" s="139" t="s">
        <v>92</v>
      </c>
      <c r="C32" s="142"/>
      <c r="D32" s="139"/>
      <c r="E32" s="139" t="s">
        <v>74</v>
      </c>
      <c r="F32" s="142"/>
      <c r="G32" s="142"/>
      <c r="H32" s="142"/>
    </row>
    <row r="33" spans="1:8" ht="15" customHeight="1">
      <c r="A33" s="141" t="s">
        <v>218</v>
      </c>
      <c r="B33" s="139" t="s">
        <v>95</v>
      </c>
      <c r="C33" s="119">
        <f>1476788.73/10000</f>
        <v>147.678873</v>
      </c>
      <c r="D33" s="145" t="s">
        <v>219</v>
      </c>
      <c r="E33" s="139" t="s">
        <v>77</v>
      </c>
      <c r="F33" s="119">
        <f>796841.88/10000</f>
        <v>79.684188</v>
      </c>
      <c r="G33" s="119">
        <f>796841.88/10000</f>
        <v>79.684188</v>
      </c>
      <c r="H33" s="119">
        <v>0</v>
      </c>
    </row>
    <row r="34" spans="1:8" ht="15" customHeight="1">
      <c r="A34" s="141" t="s">
        <v>216</v>
      </c>
      <c r="B34" s="139" t="s">
        <v>96</v>
      </c>
      <c r="C34" s="119">
        <f>1476788.73/10000</f>
        <v>147.678873</v>
      </c>
      <c r="D34" s="145" t="s">
        <v>220</v>
      </c>
      <c r="E34" s="139" t="s">
        <v>80</v>
      </c>
      <c r="F34" s="119">
        <f>296341.88/10000</f>
        <v>29.634188</v>
      </c>
      <c r="G34" s="119">
        <f>296341.88/10000</f>
        <v>29.634188</v>
      </c>
      <c r="H34" s="119">
        <v>0</v>
      </c>
    </row>
    <row r="35" spans="1:8" ht="15" customHeight="1">
      <c r="A35" s="141" t="s">
        <v>217</v>
      </c>
      <c r="B35" s="139" t="s">
        <v>97</v>
      </c>
      <c r="C35" s="119">
        <v>0</v>
      </c>
      <c r="D35" s="145" t="s">
        <v>221</v>
      </c>
      <c r="E35" s="139" t="s">
        <v>83</v>
      </c>
      <c r="F35" s="119">
        <f>500500/10000</f>
        <v>50.05</v>
      </c>
      <c r="G35" s="119">
        <f>500500/10000</f>
        <v>50.05</v>
      </c>
      <c r="H35" s="119">
        <v>0</v>
      </c>
    </row>
    <row r="36" spans="1:8" ht="15" customHeight="1">
      <c r="A36" s="141"/>
      <c r="B36" s="139" t="s">
        <v>98</v>
      </c>
      <c r="C36" s="142"/>
      <c r="D36" s="145"/>
      <c r="E36" s="139" t="s">
        <v>86</v>
      </c>
      <c r="F36" s="142"/>
      <c r="G36" s="142"/>
      <c r="H36" s="142"/>
    </row>
    <row r="37" spans="1:8" ht="15" customHeight="1" thickBot="1">
      <c r="A37" s="146" t="s">
        <v>106</v>
      </c>
      <c r="B37" s="147" t="s">
        <v>99</v>
      </c>
      <c r="C37" s="132">
        <f>131610703.56/10000</f>
        <v>13161.070356</v>
      </c>
      <c r="D37" s="148" t="s">
        <v>106</v>
      </c>
      <c r="E37" s="147" t="s">
        <v>90</v>
      </c>
      <c r="F37" s="132">
        <f>131610703.56/10000</f>
        <v>13161.070356</v>
      </c>
      <c r="G37" s="132">
        <f>131610703.56/10000</f>
        <v>13161.070356</v>
      </c>
      <c r="H37" s="132">
        <v>0</v>
      </c>
    </row>
    <row r="38" spans="1:8" ht="15" customHeight="1" thickTop="1">
      <c r="A38" s="149" t="s">
        <v>108</v>
      </c>
      <c r="B38" s="149" t="s">
        <v>108</v>
      </c>
      <c r="C38" s="149" t="s">
        <v>108</v>
      </c>
      <c r="D38" s="149" t="s">
        <v>108</v>
      </c>
      <c r="E38" s="150"/>
      <c r="F38" s="150"/>
      <c r="G38" s="151"/>
      <c r="H38" s="151"/>
    </row>
    <row r="39" spans="1:8" ht="15" customHeight="1">
      <c r="A39" s="134"/>
      <c r="B39" s="134"/>
      <c r="C39" s="134"/>
      <c r="D39" s="134"/>
      <c r="E39" s="99"/>
      <c r="F39" s="135" t="s">
        <v>109</v>
      </c>
      <c r="G39" s="99"/>
      <c r="H39" s="99"/>
    </row>
  </sheetData>
  <sheetProtection/>
  <mergeCells count="10">
    <mergeCell ref="A38:D38"/>
    <mergeCell ref="A39:D39"/>
    <mergeCell ref="F5:H5"/>
    <mergeCell ref="A4:C4"/>
    <mergeCell ref="D4:H4"/>
    <mergeCell ref="A5:A6"/>
    <mergeCell ref="B5:B6"/>
    <mergeCell ref="C5:C6"/>
    <mergeCell ref="D5:D6"/>
    <mergeCell ref="E5:E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50"/>
  <sheetViews>
    <sheetView zoomScalePageLayoutView="0" workbookViewId="0" topLeftCell="A1">
      <selection activeCell="E19" sqref="E19"/>
    </sheetView>
  </sheetViews>
  <sheetFormatPr defaultColWidth="9.140625" defaultRowHeight="12.75"/>
  <cols>
    <col min="1" max="3" width="3.140625" style="154" customWidth="1"/>
    <col min="4" max="4" width="30.00390625" style="154" customWidth="1"/>
    <col min="5" max="7" width="16.00390625" style="154" customWidth="1"/>
    <col min="8" max="16384" width="9.140625" style="154" customWidth="1"/>
  </cols>
  <sheetData>
    <row r="1" spans="1:7" ht="27.75" customHeight="1">
      <c r="A1" s="153" t="s">
        <v>316</v>
      </c>
      <c r="B1" s="153"/>
      <c r="C1" s="153"/>
      <c r="D1" s="153"/>
      <c r="E1" s="153"/>
      <c r="F1" s="153"/>
      <c r="G1" s="153"/>
    </row>
    <row r="2" spans="1:7" ht="15" customHeight="1">
      <c r="A2" s="155"/>
      <c r="B2" s="155"/>
      <c r="C2" s="155"/>
      <c r="D2" s="155"/>
      <c r="E2" s="155"/>
      <c r="F2" s="155"/>
      <c r="G2" s="182" t="s">
        <v>309</v>
      </c>
    </row>
    <row r="3" spans="1:7" ht="15" customHeight="1">
      <c r="A3" s="156" t="s">
        <v>1</v>
      </c>
      <c r="B3" s="157"/>
      <c r="C3" s="157"/>
      <c r="D3" s="157"/>
      <c r="E3" s="157"/>
      <c r="F3" s="157"/>
      <c r="G3" s="158" t="s">
        <v>312</v>
      </c>
    </row>
    <row r="4" spans="1:7" ht="15" customHeight="1">
      <c r="A4" s="159" t="s">
        <v>6</v>
      </c>
      <c r="B4" s="160" t="s">
        <v>6</v>
      </c>
      <c r="C4" s="160" t="s">
        <v>6</v>
      </c>
      <c r="D4" s="160" t="s">
        <v>6</v>
      </c>
      <c r="E4" s="161" t="s">
        <v>315</v>
      </c>
      <c r="F4" s="161" t="s">
        <v>315</v>
      </c>
      <c r="G4" s="161" t="s">
        <v>315</v>
      </c>
    </row>
    <row r="5" spans="1:7" ht="15" customHeight="1">
      <c r="A5" s="162" t="s">
        <v>117</v>
      </c>
      <c r="B5" s="161" t="s">
        <v>117</v>
      </c>
      <c r="C5" s="161" t="s">
        <v>117</v>
      </c>
      <c r="D5" s="161" t="s">
        <v>118</v>
      </c>
      <c r="E5" s="161" t="s">
        <v>122</v>
      </c>
      <c r="F5" s="163" t="s">
        <v>202</v>
      </c>
      <c r="G5" s="161" t="s">
        <v>203</v>
      </c>
    </row>
    <row r="6" spans="1:7" ht="13.5" customHeight="1">
      <c r="A6" s="162" t="s">
        <v>117</v>
      </c>
      <c r="B6" s="161" t="s">
        <v>117</v>
      </c>
      <c r="C6" s="161" t="s">
        <v>117</v>
      </c>
      <c r="D6" s="161" t="s">
        <v>118</v>
      </c>
      <c r="E6" s="161" t="s">
        <v>122</v>
      </c>
      <c r="F6" s="164"/>
      <c r="G6" s="161" t="s">
        <v>203</v>
      </c>
    </row>
    <row r="7" spans="1:7" ht="30" customHeight="1">
      <c r="A7" s="162" t="s">
        <v>117</v>
      </c>
      <c r="B7" s="161" t="s">
        <v>117</v>
      </c>
      <c r="C7" s="161" t="s">
        <v>117</v>
      </c>
      <c r="D7" s="161" t="s">
        <v>118</v>
      </c>
      <c r="E7" s="161" t="s">
        <v>122</v>
      </c>
      <c r="F7" s="165"/>
      <c r="G7" s="161" t="s">
        <v>203</v>
      </c>
    </row>
    <row r="8" spans="1:7" ht="15" customHeight="1">
      <c r="A8" s="162" t="s">
        <v>119</v>
      </c>
      <c r="B8" s="161" t="s">
        <v>120</v>
      </c>
      <c r="C8" s="161" t="s">
        <v>121</v>
      </c>
      <c r="D8" s="166" t="s">
        <v>10</v>
      </c>
      <c r="E8" s="167" t="s">
        <v>17</v>
      </c>
      <c r="F8" s="167" t="s">
        <v>18</v>
      </c>
      <c r="G8" s="167" t="s">
        <v>48</v>
      </c>
    </row>
    <row r="9" spans="1:7" ht="15" customHeight="1">
      <c r="A9" s="162" t="s">
        <v>119</v>
      </c>
      <c r="B9" s="161" t="s">
        <v>120</v>
      </c>
      <c r="C9" s="161" t="s">
        <v>121</v>
      </c>
      <c r="D9" s="168" t="s">
        <v>122</v>
      </c>
      <c r="E9" s="169">
        <f>130813861.68/10000</f>
        <v>13081.386168</v>
      </c>
      <c r="F9" s="169">
        <f>78031977.29/10000</f>
        <v>7803.197729</v>
      </c>
      <c r="G9" s="169">
        <f>52781884.39/10000</f>
        <v>5278.1884390000005</v>
      </c>
    </row>
    <row r="10" spans="1:7" ht="15" customHeight="1">
      <c r="A10" s="170" t="s">
        <v>123</v>
      </c>
      <c r="B10" s="171" t="s">
        <v>123</v>
      </c>
      <c r="C10" s="171" t="s">
        <v>123</v>
      </c>
      <c r="D10" s="172" t="s">
        <v>124</v>
      </c>
      <c r="E10" s="173">
        <f>16000/10000</f>
        <v>1.6</v>
      </c>
      <c r="F10" s="173">
        <v>0.6</v>
      </c>
      <c r="G10" s="173">
        <v>1</v>
      </c>
    </row>
    <row r="11" spans="1:7" ht="15" customHeight="1">
      <c r="A11" s="170" t="s">
        <v>125</v>
      </c>
      <c r="B11" s="171" t="s">
        <v>125</v>
      </c>
      <c r="C11" s="171" t="s">
        <v>125</v>
      </c>
      <c r="D11" s="172" t="s">
        <v>126</v>
      </c>
      <c r="E11" s="173">
        <v>1</v>
      </c>
      <c r="F11" s="173">
        <v>0</v>
      </c>
      <c r="G11" s="173">
        <v>1</v>
      </c>
    </row>
    <row r="12" spans="1:7" ht="15" customHeight="1">
      <c r="A12" s="174" t="s">
        <v>127</v>
      </c>
      <c r="B12" s="171" t="s">
        <v>127</v>
      </c>
      <c r="C12" s="171" t="s">
        <v>127</v>
      </c>
      <c r="D12" s="175" t="s">
        <v>128</v>
      </c>
      <c r="E12" s="169">
        <v>1</v>
      </c>
      <c r="F12" s="169">
        <v>0</v>
      </c>
      <c r="G12" s="173">
        <v>1</v>
      </c>
    </row>
    <row r="13" spans="1:7" ht="15" customHeight="1">
      <c r="A13" s="170" t="s">
        <v>129</v>
      </c>
      <c r="B13" s="171" t="s">
        <v>129</v>
      </c>
      <c r="C13" s="171" t="s">
        <v>129</v>
      </c>
      <c r="D13" s="172" t="s">
        <v>130</v>
      </c>
      <c r="E13" s="173">
        <v>0.6</v>
      </c>
      <c r="F13" s="173">
        <v>0.6</v>
      </c>
      <c r="G13" s="173">
        <v>0</v>
      </c>
    </row>
    <row r="14" spans="1:7" ht="15" customHeight="1">
      <c r="A14" s="174" t="s">
        <v>131</v>
      </c>
      <c r="B14" s="171" t="s">
        <v>131</v>
      </c>
      <c r="C14" s="171" t="s">
        <v>131</v>
      </c>
      <c r="D14" s="175" t="s">
        <v>132</v>
      </c>
      <c r="E14" s="169">
        <v>0.6</v>
      </c>
      <c r="F14" s="169">
        <v>0.6</v>
      </c>
      <c r="G14" s="169">
        <v>0</v>
      </c>
    </row>
    <row r="15" spans="1:7" ht="15" customHeight="1">
      <c r="A15" s="170" t="s">
        <v>133</v>
      </c>
      <c r="B15" s="171" t="s">
        <v>133</v>
      </c>
      <c r="C15" s="171" t="s">
        <v>133</v>
      </c>
      <c r="D15" s="172" t="s">
        <v>134</v>
      </c>
      <c r="E15" s="176">
        <f>14436436.77/10000</f>
        <v>1443.643677</v>
      </c>
      <c r="F15" s="176">
        <f>14436436.77/10000</f>
        <v>1443.643677</v>
      </c>
      <c r="G15" s="173">
        <v>0</v>
      </c>
    </row>
    <row r="16" spans="1:7" ht="15" customHeight="1">
      <c r="A16" s="170" t="s">
        <v>135</v>
      </c>
      <c r="B16" s="171" t="s">
        <v>135</v>
      </c>
      <c r="C16" s="171" t="s">
        <v>135</v>
      </c>
      <c r="D16" s="172" t="s">
        <v>136</v>
      </c>
      <c r="E16" s="176">
        <f>14379292.77/10000</f>
        <v>1437.929277</v>
      </c>
      <c r="F16" s="176">
        <f>14379292.77/10000</f>
        <v>1437.929277</v>
      </c>
      <c r="G16" s="173">
        <v>0</v>
      </c>
    </row>
    <row r="17" spans="1:7" ht="15" customHeight="1">
      <c r="A17" s="174" t="s">
        <v>137</v>
      </c>
      <c r="B17" s="171" t="s">
        <v>137</v>
      </c>
      <c r="C17" s="171" t="s">
        <v>137</v>
      </c>
      <c r="D17" s="175" t="s">
        <v>138</v>
      </c>
      <c r="E17" s="169">
        <f>10360089.62/10000</f>
        <v>1036.0089619999999</v>
      </c>
      <c r="F17" s="169">
        <f>10360089.62/10000</f>
        <v>1036.0089619999999</v>
      </c>
      <c r="G17" s="169">
        <v>0</v>
      </c>
    </row>
    <row r="18" spans="1:7" ht="15" customHeight="1">
      <c r="A18" s="174" t="s">
        <v>139</v>
      </c>
      <c r="B18" s="171" t="s">
        <v>139</v>
      </c>
      <c r="C18" s="171" t="s">
        <v>139</v>
      </c>
      <c r="D18" s="175" t="s">
        <v>140</v>
      </c>
      <c r="E18" s="169">
        <f>4019203.15/10000</f>
        <v>401.920315</v>
      </c>
      <c r="F18" s="169">
        <f>4019203.15/10000</f>
        <v>401.920315</v>
      </c>
      <c r="G18" s="169">
        <v>0</v>
      </c>
    </row>
    <row r="19" spans="1:7" ht="15" customHeight="1">
      <c r="A19" s="170" t="s">
        <v>141</v>
      </c>
      <c r="B19" s="171" t="s">
        <v>141</v>
      </c>
      <c r="C19" s="171" t="s">
        <v>141</v>
      </c>
      <c r="D19" s="172" t="s">
        <v>142</v>
      </c>
      <c r="E19" s="173">
        <f>57144/10000</f>
        <v>5.7144</v>
      </c>
      <c r="F19" s="173">
        <f>57144/10000</f>
        <v>5.7144</v>
      </c>
      <c r="G19" s="173">
        <v>0</v>
      </c>
    </row>
    <row r="20" spans="1:7" ht="15" customHeight="1">
      <c r="A20" s="174" t="s">
        <v>143</v>
      </c>
      <c r="B20" s="171" t="s">
        <v>143</v>
      </c>
      <c r="C20" s="171" t="s">
        <v>143</v>
      </c>
      <c r="D20" s="175" t="s">
        <v>144</v>
      </c>
      <c r="E20" s="169">
        <v>5.5644</v>
      </c>
      <c r="F20" s="169">
        <v>5.5644</v>
      </c>
      <c r="G20" s="169">
        <v>0</v>
      </c>
    </row>
    <row r="21" spans="1:7" ht="15" customHeight="1">
      <c r="A21" s="174" t="s">
        <v>145</v>
      </c>
      <c r="B21" s="171" t="s">
        <v>145</v>
      </c>
      <c r="C21" s="171" t="s">
        <v>145</v>
      </c>
      <c r="D21" s="175" t="s">
        <v>146</v>
      </c>
      <c r="E21" s="169">
        <v>0.15</v>
      </c>
      <c r="F21" s="169">
        <v>0.15</v>
      </c>
      <c r="G21" s="169">
        <v>0</v>
      </c>
    </row>
    <row r="22" spans="1:7" ht="15" customHeight="1">
      <c r="A22" s="170" t="s">
        <v>147</v>
      </c>
      <c r="B22" s="171" t="s">
        <v>147</v>
      </c>
      <c r="C22" s="171" t="s">
        <v>147</v>
      </c>
      <c r="D22" s="172" t="s">
        <v>148</v>
      </c>
      <c r="E22" s="173">
        <f>1447818.34/10000</f>
        <v>144.781834</v>
      </c>
      <c r="F22" s="173">
        <f>1447818.34/10000</f>
        <v>144.781834</v>
      </c>
      <c r="G22" s="173">
        <v>0</v>
      </c>
    </row>
    <row r="23" spans="1:7" ht="15" customHeight="1">
      <c r="A23" s="170" t="s">
        <v>149</v>
      </c>
      <c r="B23" s="171" t="s">
        <v>149</v>
      </c>
      <c r="C23" s="171" t="s">
        <v>149</v>
      </c>
      <c r="D23" s="172" t="s">
        <v>150</v>
      </c>
      <c r="E23" s="173">
        <f>1447818.34/10000</f>
        <v>144.781834</v>
      </c>
      <c r="F23" s="173">
        <f>1447818.34/10000</f>
        <v>144.781834</v>
      </c>
      <c r="G23" s="173">
        <v>0</v>
      </c>
    </row>
    <row r="24" spans="1:7" ht="15" customHeight="1">
      <c r="A24" s="174" t="s">
        <v>151</v>
      </c>
      <c r="B24" s="171" t="s">
        <v>151</v>
      </c>
      <c r="C24" s="171" t="s">
        <v>151</v>
      </c>
      <c r="D24" s="175" t="s">
        <v>152</v>
      </c>
      <c r="E24" s="169">
        <f>1447818.34/10000</f>
        <v>144.781834</v>
      </c>
      <c r="F24" s="169">
        <f>1447818.34/10000</f>
        <v>144.781834</v>
      </c>
      <c r="G24" s="169">
        <v>0</v>
      </c>
    </row>
    <row r="25" spans="1:7" ht="15" customHeight="1">
      <c r="A25" s="170" t="s">
        <v>153</v>
      </c>
      <c r="B25" s="171" t="s">
        <v>153</v>
      </c>
      <c r="C25" s="171" t="s">
        <v>153</v>
      </c>
      <c r="D25" s="172" t="s">
        <v>154</v>
      </c>
      <c r="E25" s="173">
        <v>1</v>
      </c>
      <c r="F25" s="173">
        <v>0</v>
      </c>
      <c r="G25" s="173">
        <v>1</v>
      </c>
    </row>
    <row r="26" spans="1:7" ht="15" customHeight="1">
      <c r="A26" s="170" t="s">
        <v>155</v>
      </c>
      <c r="B26" s="171" t="s">
        <v>155</v>
      </c>
      <c r="C26" s="171" t="s">
        <v>155</v>
      </c>
      <c r="D26" s="172" t="s">
        <v>156</v>
      </c>
      <c r="E26" s="173">
        <v>1</v>
      </c>
      <c r="F26" s="173">
        <v>0</v>
      </c>
      <c r="G26" s="173">
        <v>1</v>
      </c>
    </row>
    <row r="27" spans="1:7" ht="15" customHeight="1">
      <c r="A27" s="174" t="s">
        <v>157</v>
      </c>
      <c r="B27" s="171" t="s">
        <v>157</v>
      </c>
      <c r="C27" s="171" t="s">
        <v>157</v>
      </c>
      <c r="D27" s="175" t="s">
        <v>158</v>
      </c>
      <c r="E27" s="173">
        <v>1</v>
      </c>
      <c r="F27" s="169">
        <v>0</v>
      </c>
      <c r="G27" s="173">
        <v>1</v>
      </c>
    </row>
    <row r="28" spans="1:7" ht="15" customHeight="1">
      <c r="A28" s="170" t="s">
        <v>159</v>
      </c>
      <c r="B28" s="171" t="s">
        <v>159</v>
      </c>
      <c r="C28" s="171" t="s">
        <v>159</v>
      </c>
      <c r="D28" s="172" t="s">
        <v>160</v>
      </c>
      <c r="E28" s="176">
        <f>111772254.95/10000</f>
        <v>11177.225495</v>
      </c>
      <c r="F28" s="176">
        <f>59010370.56/10000</f>
        <v>5901.037056</v>
      </c>
      <c r="G28" s="176">
        <f>52761884.39/10000</f>
        <v>5276.1884390000005</v>
      </c>
    </row>
    <row r="29" spans="1:7" ht="15" customHeight="1">
      <c r="A29" s="170" t="s">
        <v>161</v>
      </c>
      <c r="B29" s="171" t="s">
        <v>161</v>
      </c>
      <c r="C29" s="171" t="s">
        <v>161</v>
      </c>
      <c r="D29" s="172" t="s">
        <v>162</v>
      </c>
      <c r="E29" s="176">
        <f>109852996.96/10000</f>
        <v>10985.299696</v>
      </c>
      <c r="F29" s="176">
        <f>59010370.56/10000</f>
        <v>5901.037056</v>
      </c>
      <c r="G29" s="176">
        <f>50842626.4/10000</f>
        <v>5084.26264</v>
      </c>
    </row>
    <row r="30" spans="1:7" ht="15" customHeight="1">
      <c r="A30" s="174" t="s">
        <v>163</v>
      </c>
      <c r="B30" s="171" t="s">
        <v>163</v>
      </c>
      <c r="C30" s="171" t="s">
        <v>163</v>
      </c>
      <c r="D30" s="175" t="s">
        <v>132</v>
      </c>
      <c r="E30" s="169">
        <f>21802838.45/10000</f>
        <v>2180.283845</v>
      </c>
      <c r="F30" s="169">
        <f>21337090.95/10000</f>
        <v>2133.7090949999997</v>
      </c>
      <c r="G30" s="169">
        <f>465747.5/10000</f>
        <v>46.57475</v>
      </c>
    </row>
    <row r="31" spans="1:7" ht="15" customHeight="1">
      <c r="A31" s="174" t="s">
        <v>164</v>
      </c>
      <c r="B31" s="171" t="s">
        <v>164</v>
      </c>
      <c r="C31" s="171" t="s">
        <v>164</v>
      </c>
      <c r="D31" s="175" t="s">
        <v>128</v>
      </c>
      <c r="E31" s="169">
        <f>895000/10000</f>
        <v>89.5</v>
      </c>
      <c r="F31" s="169">
        <v>0</v>
      </c>
      <c r="G31" s="169">
        <f>895000/10000</f>
        <v>89.5</v>
      </c>
    </row>
    <row r="32" spans="1:7" ht="15" customHeight="1">
      <c r="A32" s="174" t="s">
        <v>165</v>
      </c>
      <c r="B32" s="171" t="s">
        <v>165</v>
      </c>
      <c r="C32" s="171" t="s">
        <v>165</v>
      </c>
      <c r="D32" s="175" t="s">
        <v>166</v>
      </c>
      <c r="E32" s="169">
        <f>22978187.13/10000</f>
        <v>2297.818713</v>
      </c>
      <c r="F32" s="169">
        <f>22228187.13/10000</f>
        <v>2222.818713</v>
      </c>
      <c r="G32" s="169">
        <f>750000/10000</f>
        <v>75</v>
      </c>
    </row>
    <row r="33" spans="1:7" ht="15" customHeight="1">
      <c r="A33" s="174" t="s">
        <v>167</v>
      </c>
      <c r="B33" s="171" t="s">
        <v>167</v>
      </c>
      <c r="C33" s="171" t="s">
        <v>167</v>
      </c>
      <c r="D33" s="175" t="s">
        <v>168</v>
      </c>
      <c r="E33" s="169">
        <f>650000/10000</f>
        <v>65</v>
      </c>
      <c r="F33" s="169">
        <v>0</v>
      </c>
      <c r="G33" s="169">
        <f>650000/10000</f>
        <v>65</v>
      </c>
    </row>
    <row r="34" spans="1:7" ht="15" customHeight="1">
      <c r="A34" s="174" t="s">
        <v>169</v>
      </c>
      <c r="B34" s="171" t="s">
        <v>169</v>
      </c>
      <c r="C34" s="171" t="s">
        <v>169</v>
      </c>
      <c r="D34" s="175" t="s">
        <v>170</v>
      </c>
      <c r="E34" s="169">
        <f>11072165.95/10000</f>
        <v>1107.2165949999999</v>
      </c>
      <c r="F34" s="169">
        <f>3812200.65/10000</f>
        <v>381.220065</v>
      </c>
      <c r="G34" s="169">
        <f>7259965.3/10000</f>
        <v>725.99653</v>
      </c>
    </row>
    <row r="35" spans="1:7" ht="15" customHeight="1">
      <c r="A35" s="174" t="s">
        <v>171</v>
      </c>
      <c r="B35" s="171" t="s">
        <v>171</v>
      </c>
      <c r="C35" s="171" t="s">
        <v>171</v>
      </c>
      <c r="D35" s="175" t="s">
        <v>172</v>
      </c>
      <c r="E35" s="169">
        <f>150000/10000</f>
        <v>15</v>
      </c>
      <c r="F35" s="169">
        <v>0</v>
      </c>
      <c r="G35" s="169">
        <v>15</v>
      </c>
    </row>
    <row r="36" spans="1:7" ht="15" customHeight="1">
      <c r="A36" s="174" t="s">
        <v>173</v>
      </c>
      <c r="B36" s="171" t="s">
        <v>173</v>
      </c>
      <c r="C36" s="171" t="s">
        <v>173</v>
      </c>
      <c r="D36" s="175" t="s">
        <v>174</v>
      </c>
      <c r="E36" s="169">
        <f>34148780.05/10000</f>
        <v>3414.8780049999996</v>
      </c>
      <c r="F36" s="169">
        <f>6377580.05/10000</f>
        <v>637.758005</v>
      </c>
      <c r="G36" s="169">
        <f>27771200/10000</f>
        <v>2777.12</v>
      </c>
    </row>
    <row r="37" spans="1:7" ht="15" customHeight="1">
      <c r="A37" s="174" t="s">
        <v>175</v>
      </c>
      <c r="B37" s="171" t="s">
        <v>175</v>
      </c>
      <c r="C37" s="171" t="s">
        <v>175</v>
      </c>
      <c r="D37" s="175" t="s">
        <v>176</v>
      </c>
      <c r="E37" s="169">
        <f>4085946.75/10000</f>
        <v>408.594675</v>
      </c>
      <c r="F37" s="169">
        <f>2185946.75/10000</f>
        <v>218.594675</v>
      </c>
      <c r="G37" s="169">
        <v>190</v>
      </c>
    </row>
    <row r="38" spans="1:7" ht="15" customHeight="1">
      <c r="A38" s="174" t="s">
        <v>177</v>
      </c>
      <c r="B38" s="171" t="s">
        <v>177</v>
      </c>
      <c r="C38" s="171" t="s">
        <v>177</v>
      </c>
      <c r="D38" s="175" t="s">
        <v>178</v>
      </c>
      <c r="E38" s="169">
        <f>1385166.72/10000</f>
        <v>138.516672</v>
      </c>
      <c r="F38" s="169">
        <f>537174.72/10000</f>
        <v>53.717471999999994</v>
      </c>
      <c r="G38" s="169">
        <v>84.7992</v>
      </c>
    </row>
    <row r="39" spans="1:7" ht="15" customHeight="1">
      <c r="A39" s="174" t="s">
        <v>179</v>
      </c>
      <c r="B39" s="171" t="s">
        <v>179</v>
      </c>
      <c r="C39" s="171" t="s">
        <v>179</v>
      </c>
      <c r="D39" s="175" t="s">
        <v>180</v>
      </c>
      <c r="E39" s="169">
        <f>2632190.31/10000</f>
        <v>263.21903100000003</v>
      </c>
      <c r="F39" s="169">
        <f>2532190.31/10000</f>
        <v>253.219031</v>
      </c>
      <c r="G39" s="169">
        <v>10</v>
      </c>
    </row>
    <row r="40" spans="1:7" ht="15" customHeight="1">
      <c r="A40" s="174" t="s">
        <v>181</v>
      </c>
      <c r="B40" s="171" t="s">
        <v>181</v>
      </c>
      <c r="C40" s="171" t="s">
        <v>181</v>
      </c>
      <c r="D40" s="175" t="s">
        <v>182</v>
      </c>
      <c r="E40" s="169">
        <v>2.27</v>
      </c>
      <c r="F40" s="169">
        <v>0</v>
      </c>
      <c r="G40" s="169">
        <v>2.27</v>
      </c>
    </row>
    <row r="41" spans="1:7" ht="15" customHeight="1">
      <c r="A41" s="174" t="s">
        <v>183</v>
      </c>
      <c r="B41" s="171" t="s">
        <v>183</v>
      </c>
      <c r="C41" s="171" t="s">
        <v>183</v>
      </c>
      <c r="D41" s="175" t="s">
        <v>184</v>
      </c>
      <c r="E41" s="169">
        <f>1000000/10000</f>
        <v>100</v>
      </c>
      <c r="F41" s="169">
        <v>0</v>
      </c>
      <c r="G41" s="169">
        <f>1000000/10000</f>
        <v>100</v>
      </c>
    </row>
    <row r="42" spans="1:7" ht="15" customHeight="1">
      <c r="A42" s="174" t="s">
        <v>185</v>
      </c>
      <c r="B42" s="171" t="s">
        <v>185</v>
      </c>
      <c r="C42" s="171" t="s">
        <v>185</v>
      </c>
      <c r="D42" s="175" t="s">
        <v>186</v>
      </c>
      <c r="E42" s="169">
        <f>7335079/10000</f>
        <v>733.5079</v>
      </c>
      <c r="F42" s="169">
        <v>0</v>
      </c>
      <c r="G42" s="169">
        <f>7335079/10000</f>
        <v>733.5079</v>
      </c>
    </row>
    <row r="43" spans="1:7" ht="15" customHeight="1">
      <c r="A43" s="174" t="s">
        <v>187</v>
      </c>
      <c r="B43" s="171" t="s">
        <v>187</v>
      </c>
      <c r="C43" s="171" t="s">
        <v>187</v>
      </c>
      <c r="D43" s="175" t="s">
        <v>188</v>
      </c>
      <c r="E43" s="169">
        <f>1694942.6/10000</f>
        <v>169.49426</v>
      </c>
      <c r="F43" s="169">
        <v>0</v>
      </c>
      <c r="G43" s="169">
        <f>1694942.6/10000</f>
        <v>169.49426</v>
      </c>
    </row>
    <row r="44" spans="1:7" ht="15" customHeight="1">
      <c r="A44" s="170" t="s">
        <v>189</v>
      </c>
      <c r="B44" s="171" t="s">
        <v>189</v>
      </c>
      <c r="C44" s="171" t="s">
        <v>189</v>
      </c>
      <c r="D44" s="172" t="s">
        <v>190</v>
      </c>
      <c r="E44" s="173">
        <f>1919257.99/10000</f>
        <v>191.925799</v>
      </c>
      <c r="F44" s="173">
        <v>0</v>
      </c>
      <c r="G44" s="173">
        <f>1919257.99/10000</f>
        <v>191.925799</v>
      </c>
    </row>
    <row r="45" spans="1:7" ht="15" customHeight="1">
      <c r="A45" s="174" t="s">
        <v>191</v>
      </c>
      <c r="B45" s="171" t="s">
        <v>191</v>
      </c>
      <c r="C45" s="171" t="s">
        <v>191</v>
      </c>
      <c r="D45" s="175" t="s">
        <v>192</v>
      </c>
      <c r="E45" s="169">
        <f>1686390/10000</f>
        <v>168.639</v>
      </c>
      <c r="F45" s="169">
        <v>0</v>
      </c>
      <c r="G45" s="169">
        <f>1686390/10000</f>
        <v>168.639</v>
      </c>
    </row>
    <row r="46" spans="1:7" ht="15" customHeight="1">
      <c r="A46" s="174" t="s">
        <v>193</v>
      </c>
      <c r="B46" s="171" t="s">
        <v>193</v>
      </c>
      <c r="C46" s="171" t="s">
        <v>193</v>
      </c>
      <c r="D46" s="175" t="s">
        <v>194</v>
      </c>
      <c r="E46" s="169">
        <f>232867.99/10000</f>
        <v>23.286799</v>
      </c>
      <c r="F46" s="169">
        <v>0</v>
      </c>
      <c r="G46" s="169">
        <f>232867.99/10000</f>
        <v>23.286799</v>
      </c>
    </row>
    <row r="47" spans="1:7" ht="15" customHeight="1">
      <c r="A47" s="170" t="s">
        <v>195</v>
      </c>
      <c r="B47" s="171" t="s">
        <v>195</v>
      </c>
      <c r="C47" s="171" t="s">
        <v>195</v>
      </c>
      <c r="D47" s="172" t="s">
        <v>196</v>
      </c>
      <c r="E47" s="173">
        <f>3131351.62/10000</f>
        <v>313.13516200000004</v>
      </c>
      <c r="F47" s="173">
        <f>3131351.62/10000</f>
        <v>313.13516200000004</v>
      </c>
      <c r="G47" s="173">
        <v>0</v>
      </c>
    </row>
    <row r="48" spans="1:7" ht="15" customHeight="1">
      <c r="A48" s="170" t="s">
        <v>197</v>
      </c>
      <c r="B48" s="171" t="s">
        <v>197</v>
      </c>
      <c r="C48" s="171" t="s">
        <v>197</v>
      </c>
      <c r="D48" s="172" t="s">
        <v>198</v>
      </c>
      <c r="E48" s="173">
        <f>3131351.62/10000</f>
        <v>313.13516200000004</v>
      </c>
      <c r="F48" s="173">
        <f>3131351.62/10000</f>
        <v>313.13516200000004</v>
      </c>
      <c r="G48" s="173">
        <v>0</v>
      </c>
    </row>
    <row r="49" spans="1:7" ht="15" customHeight="1" thickBot="1">
      <c r="A49" s="177" t="s">
        <v>199</v>
      </c>
      <c r="B49" s="178" t="s">
        <v>199</v>
      </c>
      <c r="C49" s="178" t="s">
        <v>199</v>
      </c>
      <c r="D49" s="179" t="s">
        <v>200</v>
      </c>
      <c r="E49" s="180">
        <f>3131351.62/10000</f>
        <v>313.13516200000004</v>
      </c>
      <c r="F49" s="180">
        <f>3131351.62/10000</f>
        <v>313.13516200000004</v>
      </c>
      <c r="G49" s="180">
        <v>0</v>
      </c>
    </row>
    <row r="50" spans="1:7" ht="15" customHeight="1" thickTop="1">
      <c r="A50" s="181"/>
      <c r="B50" s="181"/>
      <c r="C50" s="181"/>
      <c r="D50" s="155"/>
      <c r="E50" s="155"/>
      <c r="F50" s="155"/>
      <c r="G50" s="155"/>
    </row>
  </sheetData>
  <sheetProtection/>
  <mergeCells count="52">
    <mergeCell ref="A50:C50"/>
    <mergeCell ref="F5:F7"/>
    <mergeCell ref="A1:G1"/>
    <mergeCell ref="E4:G4"/>
    <mergeCell ref="A47:C47"/>
    <mergeCell ref="A48:C48"/>
    <mergeCell ref="A49:C49"/>
    <mergeCell ref="A41:C41"/>
    <mergeCell ref="A42:C42"/>
    <mergeCell ref="A43:C43"/>
    <mergeCell ref="A44:C44"/>
    <mergeCell ref="A45:C45"/>
    <mergeCell ref="A46:C46"/>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 ref="A8:A9"/>
    <mergeCell ref="B8:B9"/>
    <mergeCell ref="C8:C9"/>
    <mergeCell ref="A10:C10"/>
    <mergeCell ref="G5:G7"/>
    <mergeCell ref="A5:C7"/>
    <mergeCell ref="D5:D7"/>
    <mergeCell ref="A4:D4"/>
    <mergeCell ref="E5:E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50"/>
  <sheetViews>
    <sheetView zoomScalePageLayoutView="0" workbookViewId="0" topLeftCell="A3">
      <selection activeCell="H46" sqref="H46"/>
    </sheetView>
  </sheetViews>
  <sheetFormatPr defaultColWidth="9.140625" defaultRowHeight="12.75"/>
  <cols>
    <col min="1" max="1" width="9.28125" style="53" customWidth="1"/>
    <col min="2" max="2" width="37.28125" style="0" customWidth="1"/>
    <col min="3" max="3" width="14.00390625" style="188" customWidth="1"/>
    <col min="4" max="4" width="14.00390625" style="53" customWidth="1"/>
    <col min="5" max="5" width="26.421875" style="0" customWidth="1"/>
    <col min="6" max="6" width="14.00390625" style="188" customWidth="1"/>
  </cols>
  <sheetData>
    <row r="1" spans="1:6" ht="27.75" customHeight="1">
      <c r="A1" s="25"/>
      <c r="B1" s="25"/>
      <c r="C1" s="187"/>
      <c r="D1" s="25"/>
      <c r="E1" s="25"/>
      <c r="F1" s="187"/>
    </row>
    <row r="2" spans="1:6" ht="15" customHeight="1">
      <c r="A2" s="25"/>
      <c r="B2" s="25"/>
      <c r="C2" s="187"/>
      <c r="D2" s="25"/>
      <c r="E2" s="25"/>
      <c r="F2" s="187"/>
    </row>
    <row r="3" spans="1:6" ht="15" customHeight="1">
      <c r="A3" s="190" t="s">
        <v>1</v>
      </c>
      <c r="B3" s="25"/>
      <c r="C3" s="187"/>
      <c r="D3" s="25"/>
      <c r="E3" s="25"/>
      <c r="F3" s="191" t="s">
        <v>321</v>
      </c>
    </row>
    <row r="4" spans="1:6" s="185" customFormat="1" ht="39.75" customHeight="1">
      <c r="A4" s="192" t="s">
        <v>318</v>
      </c>
      <c r="B4" s="193" t="s">
        <v>118</v>
      </c>
      <c r="C4" s="194" t="s">
        <v>320</v>
      </c>
      <c r="D4" s="192" t="s">
        <v>318</v>
      </c>
      <c r="E4" s="193" t="s">
        <v>118</v>
      </c>
      <c r="F4" s="194" t="s">
        <v>320</v>
      </c>
    </row>
    <row r="5" spans="1:6" ht="12.75">
      <c r="A5" s="195">
        <v>301</v>
      </c>
      <c r="B5" s="196" t="s">
        <v>222</v>
      </c>
      <c r="C5" s="197">
        <f>37990990.86/10000</f>
        <v>3799.0990859999997</v>
      </c>
      <c r="D5" s="195">
        <v>302</v>
      </c>
      <c r="E5" s="196" t="s">
        <v>223</v>
      </c>
      <c r="F5" s="197">
        <f>20096804.44/10000</f>
        <v>2009.680444</v>
      </c>
    </row>
    <row r="6" spans="1:6" ht="12.75">
      <c r="A6" s="195">
        <v>30101</v>
      </c>
      <c r="B6" s="196" t="s">
        <v>226</v>
      </c>
      <c r="C6" s="197">
        <f>12272903.31/10000</f>
        <v>1227.2903310000002</v>
      </c>
      <c r="D6" s="195">
        <v>30201</v>
      </c>
      <c r="E6" s="196" t="s">
        <v>233</v>
      </c>
      <c r="F6" s="197">
        <f>10629051.37/10000</f>
        <v>1062.905137</v>
      </c>
    </row>
    <row r="7" spans="1:6" ht="12.75">
      <c r="A7" s="195">
        <v>30102</v>
      </c>
      <c r="B7" s="196" t="s">
        <v>317</v>
      </c>
      <c r="C7" s="197">
        <f>17731021/10000</f>
        <v>1773.1021</v>
      </c>
      <c r="D7" s="195">
        <v>30202</v>
      </c>
      <c r="E7" s="196" t="s">
        <v>234</v>
      </c>
      <c r="F7" s="197">
        <f>191534/10000</f>
        <v>19.1534</v>
      </c>
    </row>
    <row r="8" spans="1:6" ht="12.75">
      <c r="A8" s="195">
        <v>30103</v>
      </c>
      <c r="B8" s="196" t="s">
        <v>227</v>
      </c>
      <c r="C8" s="197">
        <f>1304570/10000</f>
        <v>130.457</v>
      </c>
      <c r="D8" s="195">
        <v>30203</v>
      </c>
      <c r="E8" s="196" t="s">
        <v>235</v>
      </c>
      <c r="F8" s="197">
        <v>3</v>
      </c>
    </row>
    <row r="9" spans="1:6" ht="12.75">
      <c r="A9" s="195">
        <v>30104</v>
      </c>
      <c r="B9" s="196" t="s">
        <v>228</v>
      </c>
      <c r="C9" s="197">
        <f>1494594.31/10000</f>
        <v>149.459431</v>
      </c>
      <c r="D9" s="195">
        <v>30204</v>
      </c>
      <c r="E9" s="196" t="s">
        <v>236</v>
      </c>
      <c r="F9" s="197">
        <f>92.5/10000</f>
        <v>0.00925</v>
      </c>
    </row>
    <row r="10" spans="1:6" ht="12.75">
      <c r="A10" s="195">
        <v>30105</v>
      </c>
      <c r="B10" s="196" t="s">
        <v>229</v>
      </c>
      <c r="C10" s="197">
        <v>0.48</v>
      </c>
      <c r="D10" s="195">
        <v>30205</v>
      </c>
      <c r="E10" s="196" t="s">
        <v>237</v>
      </c>
      <c r="F10" s="197">
        <f>17604.37/10000</f>
        <v>1.7604369999999998</v>
      </c>
    </row>
    <row r="11" spans="1:6" ht="12.75">
      <c r="A11" s="195">
        <v>30106</v>
      </c>
      <c r="B11" s="196" t="s">
        <v>230</v>
      </c>
      <c r="C11" s="197">
        <f>1965360/10000</f>
        <v>196.536</v>
      </c>
      <c r="D11" s="195">
        <v>30206</v>
      </c>
      <c r="E11" s="196" t="s">
        <v>238</v>
      </c>
      <c r="F11" s="197">
        <f>706161.29/10000</f>
        <v>70.616129</v>
      </c>
    </row>
    <row r="12" spans="1:6" ht="12.75">
      <c r="A12" s="195">
        <v>30107</v>
      </c>
      <c r="B12" s="196" t="s">
        <v>319</v>
      </c>
      <c r="C12" s="197">
        <f>1766284.69/10000</f>
        <v>176.628469</v>
      </c>
      <c r="D12" s="195">
        <v>30207</v>
      </c>
      <c r="E12" s="196" t="s">
        <v>239</v>
      </c>
      <c r="F12" s="197">
        <f>248102.66/10000</f>
        <v>24.810266</v>
      </c>
    </row>
    <row r="13" spans="1:6" ht="12.75">
      <c r="A13" s="195">
        <v>30108</v>
      </c>
      <c r="B13" s="196" t="s">
        <v>231</v>
      </c>
      <c r="C13" s="197">
        <v>0.204624</v>
      </c>
      <c r="D13" s="195">
        <v>30208</v>
      </c>
      <c r="E13" s="196" t="s">
        <v>240</v>
      </c>
      <c r="F13" s="197">
        <f>224454.2/10000</f>
        <v>22.445420000000002</v>
      </c>
    </row>
    <row r="14" spans="1:6" ht="12.75">
      <c r="A14" s="195">
        <v>30109</v>
      </c>
      <c r="B14" s="196" t="s">
        <v>232</v>
      </c>
      <c r="C14" s="197">
        <f>1449411.31/10000</f>
        <v>144.941131</v>
      </c>
      <c r="D14" s="195">
        <v>30209</v>
      </c>
      <c r="E14" s="196" t="s">
        <v>241</v>
      </c>
      <c r="F14" s="197">
        <f>1318528.92/10000</f>
        <v>131.852892</v>
      </c>
    </row>
    <row r="15" spans="1:6" ht="12.75">
      <c r="A15" s="198">
        <v>303</v>
      </c>
      <c r="B15" s="196" t="s">
        <v>224</v>
      </c>
      <c r="C15" s="199">
        <f>18388748.63/10000</f>
        <v>1838.874863</v>
      </c>
      <c r="D15" s="195">
        <v>30210</v>
      </c>
      <c r="E15" s="196" t="s">
        <v>242</v>
      </c>
      <c r="F15" s="197">
        <f>1503010.4/10000</f>
        <v>150.30104</v>
      </c>
    </row>
    <row r="16" spans="1:6" ht="12.75">
      <c r="A16" s="195">
        <v>30301</v>
      </c>
      <c r="B16" s="196" t="s">
        <v>260</v>
      </c>
      <c r="C16" s="199">
        <f>1131159.54/10000</f>
        <v>113.115954</v>
      </c>
      <c r="D16" s="195">
        <v>30211</v>
      </c>
      <c r="E16" s="196" t="s">
        <v>243</v>
      </c>
      <c r="F16" s="197">
        <f>178800/10000</f>
        <v>17.88</v>
      </c>
    </row>
    <row r="17" spans="1:6" ht="12.75">
      <c r="A17" s="195">
        <v>30302</v>
      </c>
      <c r="B17" s="196" t="s">
        <v>261</v>
      </c>
      <c r="C17" s="199">
        <f>12351873.03/10000</f>
        <v>1235.187303</v>
      </c>
      <c r="D17" s="195">
        <v>30212</v>
      </c>
      <c r="E17" s="196" t="s">
        <v>244</v>
      </c>
      <c r="F17" s="197">
        <f>993857.65/10000</f>
        <v>99.385765</v>
      </c>
    </row>
    <row r="18" spans="1:6" ht="12.75">
      <c r="A18" s="195">
        <v>30303</v>
      </c>
      <c r="B18" s="196" t="s">
        <v>262</v>
      </c>
      <c r="C18" s="199">
        <f>67544/10000</f>
        <v>6.7544</v>
      </c>
      <c r="D18" s="195">
        <v>30213</v>
      </c>
      <c r="E18" s="196" t="s">
        <v>245</v>
      </c>
      <c r="F18" s="197">
        <v>0</v>
      </c>
    </row>
    <row r="19" spans="1:6" ht="12.75">
      <c r="A19" s="195">
        <v>30304</v>
      </c>
      <c r="B19" s="196" t="s">
        <v>263</v>
      </c>
      <c r="C19" s="199">
        <f>529911.9/10000</f>
        <v>52.99119</v>
      </c>
      <c r="D19" s="195">
        <v>30214</v>
      </c>
      <c r="E19" s="196" t="s">
        <v>246</v>
      </c>
      <c r="F19" s="197">
        <f>422551/10000</f>
        <v>42.2551</v>
      </c>
    </row>
    <row r="20" spans="1:6" ht="12.75">
      <c r="A20" s="195">
        <v>30305</v>
      </c>
      <c r="B20" s="196" t="s">
        <v>264</v>
      </c>
      <c r="C20" s="199">
        <f>122532/10000</f>
        <v>12.2532</v>
      </c>
      <c r="D20" s="195">
        <v>30215</v>
      </c>
      <c r="E20" s="196" t="s">
        <v>247</v>
      </c>
      <c r="F20" s="197">
        <f>915020/10000</f>
        <v>91.502</v>
      </c>
    </row>
    <row r="21" spans="1:6" ht="12.75">
      <c r="A21" s="195">
        <v>30306</v>
      </c>
      <c r="B21" s="196" t="s">
        <v>265</v>
      </c>
      <c r="C21" s="199"/>
      <c r="D21" s="195">
        <v>30216</v>
      </c>
      <c r="E21" s="196" t="s">
        <v>248</v>
      </c>
      <c r="F21" s="197">
        <f>101407/10000</f>
        <v>10.1407</v>
      </c>
    </row>
    <row r="22" spans="1:6" ht="12.75">
      <c r="A22" s="195">
        <v>30307</v>
      </c>
      <c r="B22" s="196" t="s">
        <v>266</v>
      </c>
      <c r="C22" s="199">
        <f>201099.28/10000</f>
        <v>20.109928</v>
      </c>
      <c r="D22" s="195">
        <v>30217</v>
      </c>
      <c r="E22" s="196" t="s">
        <v>249</v>
      </c>
      <c r="F22" s="197"/>
    </row>
    <row r="23" spans="1:6" ht="12.75">
      <c r="A23" s="195">
        <v>30308</v>
      </c>
      <c r="B23" s="196" t="s">
        <v>267</v>
      </c>
      <c r="C23" s="199"/>
      <c r="D23" s="195">
        <v>30218</v>
      </c>
      <c r="E23" s="196" t="s">
        <v>250</v>
      </c>
      <c r="F23" s="197"/>
    </row>
    <row r="24" spans="1:6" ht="12.75">
      <c r="A24" s="195">
        <v>30309</v>
      </c>
      <c r="B24" s="196" t="s">
        <v>268</v>
      </c>
      <c r="C24" s="199"/>
      <c r="D24" s="195">
        <v>30219</v>
      </c>
      <c r="E24" s="196" t="s">
        <v>251</v>
      </c>
      <c r="F24" s="197"/>
    </row>
    <row r="25" spans="1:6" ht="12.75">
      <c r="A25" s="195">
        <v>30310</v>
      </c>
      <c r="B25" s="196" t="s">
        <v>269</v>
      </c>
      <c r="C25" s="199"/>
      <c r="D25" s="195">
        <v>30220</v>
      </c>
      <c r="E25" s="196" t="s">
        <v>252</v>
      </c>
      <c r="F25" s="197">
        <f>812098.64/10000</f>
        <v>81.209864</v>
      </c>
    </row>
    <row r="26" spans="1:6" ht="12.75">
      <c r="A26" s="195">
        <v>30311</v>
      </c>
      <c r="B26" s="196" t="s">
        <v>270</v>
      </c>
      <c r="C26" s="199">
        <f>3292455.52/10000</f>
        <v>329.245552</v>
      </c>
      <c r="D26" s="195">
        <v>30221</v>
      </c>
      <c r="E26" s="196" t="s">
        <v>253</v>
      </c>
      <c r="F26" s="197">
        <f>120000/10000</f>
        <v>12</v>
      </c>
    </row>
    <row r="27" spans="1:6" ht="12.75">
      <c r="A27" s="195">
        <v>30312</v>
      </c>
      <c r="B27" s="196" t="s">
        <v>271</v>
      </c>
      <c r="C27" s="199"/>
      <c r="D27" s="195">
        <v>30222</v>
      </c>
      <c r="E27" s="196" t="s">
        <v>254</v>
      </c>
      <c r="F27" s="197">
        <f>8846.87/10000</f>
        <v>0.8846870000000001</v>
      </c>
    </row>
    <row r="28" spans="1:6" ht="12.75">
      <c r="A28" s="195">
        <v>30313</v>
      </c>
      <c r="B28" s="196" t="s">
        <v>272</v>
      </c>
      <c r="C28" s="199"/>
      <c r="D28" s="195">
        <v>30223</v>
      </c>
      <c r="E28" s="196" t="s">
        <v>255</v>
      </c>
      <c r="F28" s="197">
        <f>189990.44/10000</f>
        <v>18.999044</v>
      </c>
    </row>
    <row r="29" spans="1:6" ht="12.75">
      <c r="A29" s="195">
        <v>30314</v>
      </c>
      <c r="B29" s="196" t="s">
        <v>273</v>
      </c>
      <c r="C29" s="199">
        <f>512981/10000</f>
        <v>51.2981</v>
      </c>
      <c r="D29" s="195">
        <v>30224</v>
      </c>
      <c r="E29" s="196" t="s">
        <v>256</v>
      </c>
      <c r="F29" s="197">
        <f>1179728.53/10000</f>
        <v>117.972853</v>
      </c>
    </row>
    <row r="30" spans="1:6" ht="12.75">
      <c r="A30" s="195">
        <v>30315</v>
      </c>
      <c r="B30" s="196" t="s">
        <v>274</v>
      </c>
      <c r="C30" s="199"/>
      <c r="D30" s="195">
        <v>30225</v>
      </c>
      <c r="E30" s="196" t="s">
        <v>257</v>
      </c>
      <c r="F30" s="200">
        <f>305496.6/10000</f>
        <v>30.54966</v>
      </c>
    </row>
    <row r="31" spans="1:6" ht="12.75">
      <c r="A31" s="195">
        <v>30399</v>
      </c>
      <c r="B31" s="196" t="s">
        <v>275</v>
      </c>
      <c r="C31" s="199">
        <f>179192.36/10000</f>
        <v>17.919235999999998</v>
      </c>
      <c r="D31" s="195">
        <v>30226</v>
      </c>
      <c r="E31" s="196" t="s">
        <v>258</v>
      </c>
      <c r="F31" s="197"/>
    </row>
    <row r="32" spans="1:6" ht="12.75">
      <c r="A32" s="195"/>
      <c r="B32" s="201"/>
      <c r="C32" s="197"/>
      <c r="D32" s="195">
        <v>30299</v>
      </c>
      <c r="E32" s="196" t="s">
        <v>259</v>
      </c>
      <c r="F32" s="197">
        <f>468/10000</f>
        <v>0.0468</v>
      </c>
    </row>
    <row r="33" spans="1:6" ht="12.75">
      <c r="A33" s="195"/>
      <c r="B33" s="201"/>
      <c r="C33" s="197"/>
      <c r="D33" s="195">
        <v>310</v>
      </c>
      <c r="E33" s="196" t="s">
        <v>225</v>
      </c>
      <c r="F33" s="199">
        <f>1555433.36/10000</f>
        <v>155.543336</v>
      </c>
    </row>
    <row r="34" spans="1:6" ht="12.75">
      <c r="A34" s="195"/>
      <c r="B34" s="201"/>
      <c r="C34" s="197"/>
      <c r="D34" s="195">
        <v>31001</v>
      </c>
      <c r="E34" s="196" t="s">
        <v>276</v>
      </c>
      <c r="F34" s="199"/>
    </row>
    <row r="35" spans="1:6" ht="12.75">
      <c r="A35" s="195"/>
      <c r="B35" s="201"/>
      <c r="C35" s="197"/>
      <c r="D35" s="195">
        <v>31002</v>
      </c>
      <c r="E35" s="196" t="s">
        <v>277</v>
      </c>
      <c r="F35" s="199">
        <f>548309/10000</f>
        <v>54.8309</v>
      </c>
    </row>
    <row r="36" spans="1:6" ht="12.75">
      <c r="A36" s="195"/>
      <c r="B36" s="201"/>
      <c r="C36" s="197"/>
      <c r="D36" s="195">
        <v>31003</v>
      </c>
      <c r="E36" s="196" t="s">
        <v>278</v>
      </c>
      <c r="F36" s="199">
        <f>479363.36/10000</f>
        <v>47.936336</v>
      </c>
    </row>
    <row r="37" spans="1:6" ht="12.75">
      <c r="A37" s="195"/>
      <c r="B37" s="201"/>
      <c r="C37" s="197"/>
      <c r="D37" s="195">
        <v>31005</v>
      </c>
      <c r="E37" s="196" t="s">
        <v>279</v>
      </c>
      <c r="F37" s="199"/>
    </row>
    <row r="38" spans="1:6" ht="12.75">
      <c r="A38" s="195"/>
      <c r="B38" s="201"/>
      <c r="C38" s="197"/>
      <c r="D38" s="195">
        <v>31006</v>
      </c>
      <c r="E38" s="196" t="s">
        <v>280</v>
      </c>
      <c r="F38" s="199"/>
    </row>
    <row r="39" spans="1:6" ht="12.75">
      <c r="A39" s="195"/>
      <c r="B39" s="201"/>
      <c r="C39" s="197"/>
      <c r="D39" s="195">
        <v>31007</v>
      </c>
      <c r="E39" s="196" t="s">
        <v>281</v>
      </c>
      <c r="F39" s="199"/>
    </row>
    <row r="40" spans="1:6" ht="12.75">
      <c r="A40" s="195"/>
      <c r="B40" s="201"/>
      <c r="C40" s="197"/>
      <c r="D40" s="195">
        <v>31008</v>
      </c>
      <c r="E40" s="196" t="s">
        <v>282</v>
      </c>
      <c r="F40" s="199"/>
    </row>
    <row r="41" spans="1:6" ht="12.75">
      <c r="A41" s="195"/>
      <c r="B41" s="201"/>
      <c r="C41" s="197"/>
      <c r="D41" s="195">
        <v>31009</v>
      </c>
      <c r="E41" s="196" t="s">
        <v>285</v>
      </c>
      <c r="F41" s="199"/>
    </row>
    <row r="42" spans="1:6" ht="12.75">
      <c r="A42" s="195"/>
      <c r="B42" s="201"/>
      <c r="C42" s="197"/>
      <c r="D42" s="195">
        <v>31010</v>
      </c>
      <c r="E42" s="196" t="s">
        <v>286</v>
      </c>
      <c r="F42" s="199"/>
    </row>
    <row r="43" spans="1:6" ht="12.75">
      <c r="A43" s="195"/>
      <c r="B43" s="201"/>
      <c r="C43" s="197"/>
      <c r="D43" s="195">
        <v>31011</v>
      </c>
      <c r="E43" s="196" t="s">
        <v>287</v>
      </c>
      <c r="F43" s="199"/>
    </row>
    <row r="44" spans="1:6" ht="12.75">
      <c r="A44" s="195"/>
      <c r="B44" s="201"/>
      <c r="C44" s="197"/>
      <c r="D44" s="195">
        <v>31012</v>
      </c>
      <c r="E44" s="196" t="s">
        <v>288</v>
      </c>
      <c r="F44" s="199"/>
    </row>
    <row r="45" spans="1:6" ht="12.75">
      <c r="A45" s="195"/>
      <c r="B45" s="201"/>
      <c r="C45" s="197"/>
      <c r="D45" s="195">
        <v>31013</v>
      </c>
      <c r="E45" s="196" t="s">
        <v>283</v>
      </c>
      <c r="F45" s="199"/>
    </row>
    <row r="46" spans="1:6" ht="12.75">
      <c r="A46" s="195"/>
      <c r="B46" s="201"/>
      <c r="C46" s="197"/>
      <c r="D46" s="195">
        <v>31019</v>
      </c>
      <c r="E46" s="196" t="s">
        <v>284</v>
      </c>
      <c r="F46" s="199"/>
    </row>
    <row r="47" spans="1:6" ht="12.75">
      <c r="A47" s="195"/>
      <c r="B47" s="201"/>
      <c r="C47" s="197"/>
      <c r="D47" s="195">
        <v>31020</v>
      </c>
      <c r="E47" s="196" t="s">
        <v>289</v>
      </c>
      <c r="F47" s="199"/>
    </row>
    <row r="48" spans="1:6" ht="12.75">
      <c r="A48" s="195"/>
      <c r="B48" s="201"/>
      <c r="C48" s="197"/>
      <c r="D48" s="195">
        <v>31099</v>
      </c>
      <c r="E48" s="196" t="s">
        <v>225</v>
      </c>
      <c r="F48" s="199">
        <f>527761/10000</f>
        <v>52.7761</v>
      </c>
    </row>
    <row r="49" spans="5:6" ht="12.75">
      <c r="E49" s="183"/>
      <c r="F49" s="189"/>
    </row>
    <row r="50" spans="5:6" ht="12.75">
      <c r="E50" s="183"/>
      <c r="F50" s="189"/>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12"/>
  <sheetViews>
    <sheetView zoomScalePageLayoutView="0" workbookViewId="0" topLeftCell="A1">
      <selection activeCell="E5" sqref="E5:E6"/>
    </sheetView>
  </sheetViews>
  <sheetFormatPr defaultColWidth="9.140625" defaultRowHeight="12.75"/>
  <cols>
    <col min="1" max="11" width="11.421875" style="0" customWidth="1"/>
  </cols>
  <sheetData>
    <row r="1" spans="1:11" ht="28.5" customHeight="1">
      <c r="A1" s="90" t="s">
        <v>305</v>
      </c>
      <c r="B1" s="90" t="s">
        <v>290</v>
      </c>
      <c r="C1" s="90" t="s">
        <v>290</v>
      </c>
      <c r="D1" s="91" t="s">
        <v>290</v>
      </c>
      <c r="E1" s="85" t="s">
        <v>290</v>
      </c>
      <c r="F1" s="85" t="s">
        <v>290</v>
      </c>
      <c r="G1" s="85" t="s">
        <v>290</v>
      </c>
      <c r="H1" s="85" t="s">
        <v>290</v>
      </c>
      <c r="I1" s="85" t="s">
        <v>290</v>
      </c>
      <c r="J1" s="85" t="s">
        <v>290</v>
      </c>
      <c r="K1" s="85" t="s">
        <v>290</v>
      </c>
    </row>
    <row r="2" spans="1:11" s="53" customFormat="1" ht="15" customHeight="1">
      <c r="A2" s="92" t="s">
        <v>307</v>
      </c>
      <c r="B2" s="92" t="s">
        <v>291</v>
      </c>
      <c r="C2" s="92" t="s">
        <v>291</v>
      </c>
      <c r="D2" s="92" t="s">
        <v>291</v>
      </c>
      <c r="E2" s="92" t="s">
        <v>291</v>
      </c>
      <c r="F2" s="92" t="s">
        <v>291</v>
      </c>
      <c r="G2" s="92" t="s">
        <v>291</v>
      </c>
      <c r="H2" s="92" t="s">
        <v>291</v>
      </c>
      <c r="I2" s="92" t="s">
        <v>291</v>
      </c>
      <c r="J2" s="92" t="s">
        <v>291</v>
      </c>
      <c r="K2" s="92" t="s">
        <v>291</v>
      </c>
    </row>
    <row r="3" spans="1:11" ht="15" customHeight="1">
      <c r="A3" s="93" t="s">
        <v>306</v>
      </c>
      <c r="B3" s="94" t="s">
        <v>292</v>
      </c>
      <c r="C3" s="94" t="s">
        <v>292</v>
      </c>
      <c r="D3" s="94" t="s">
        <v>292</v>
      </c>
      <c r="E3" s="94" t="s">
        <v>292</v>
      </c>
      <c r="F3" s="205" t="s">
        <v>324</v>
      </c>
      <c r="G3" s="94" t="s">
        <v>293</v>
      </c>
      <c r="H3" s="94" t="s">
        <v>293</v>
      </c>
      <c r="I3" s="94" t="s">
        <v>293</v>
      </c>
      <c r="J3" s="94" t="s">
        <v>293</v>
      </c>
      <c r="K3" s="95" t="s">
        <v>294</v>
      </c>
    </row>
    <row r="4" spans="1:11" ht="15" customHeight="1">
      <c r="A4" s="94" t="s">
        <v>292</v>
      </c>
      <c r="B4" s="94" t="s">
        <v>292</v>
      </c>
      <c r="C4" s="94" t="s">
        <v>292</v>
      </c>
      <c r="D4" s="94" t="s">
        <v>292</v>
      </c>
      <c r="E4" s="94" t="s">
        <v>292</v>
      </c>
      <c r="F4" s="94" t="s">
        <v>293</v>
      </c>
      <c r="G4" s="94" t="s">
        <v>293</v>
      </c>
      <c r="H4" s="94" t="s">
        <v>293</v>
      </c>
      <c r="I4" s="94" t="s">
        <v>293</v>
      </c>
      <c r="J4" s="94" t="s">
        <v>293</v>
      </c>
      <c r="K4" s="96" t="s">
        <v>294</v>
      </c>
    </row>
    <row r="5" spans="1:11" ht="48" customHeight="1">
      <c r="A5" s="86" t="s">
        <v>122</v>
      </c>
      <c r="B5" s="86" t="s">
        <v>295</v>
      </c>
      <c r="C5" s="203" t="s">
        <v>323</v>
      </c>
      <c r="D5" s="202"/>
      <c r="E5" s="88" t="s">
        <v>248</v>
      </c>
      <c r="F5" s="86" t="s">
        <v>122</v>
      </c>
      <c r="G5" s="86" t="s">
        <v>295</v>
      </c>
      <c r="H5" s="203" t="s">
        <v>323</v>
      </c>
      <c r="I5" s="204"/>
      <c r="J5" s="86" t="s">
        <v>248</v>
      </c>
      <c r="K5" s="96" t="s">
        <v>294</v>
      </c>
    </row>
    <row r="6" spans="1:11" ht="88.5" customHeight="1">
      <c r="A6" s="87" t="s">
        <v>122</v>
      </c>
      <c r="B6" s="87" t="s">
        <v>295</v>
      </c>
      <c r="C6" s="54" t="s">
        <v>296</v>
      </c>
      <c r="D6" s="54" t="s">
        <v>322</v>
      </c>
      <c r="E6" s="89" t="s">
        <v>248</v>
      </c>
      <c r="F6" s="87" t="s">
        <v>122</v>
      </c>
      <c r="G6" s="87" t="s">
        <v>295</v>
      </c>
      <c r="H6" s="54" t="s">
        <v>296</v>
      </c>
      <c r="I6" s="54" t="s">
        <v>256</v>
      </c>
      <c r="J6" s="87" t="s">
        <v>248</v>
      </c>
      <c r="K6" s="96" t="s">
        <v>294</v>
      </c>
    </row>
    <row r="7" spans="1:11" ht="23.25" customHeight="1">
      <c r="A7" s="49">
        <f>SUM(B7:E7)</f>
        <v>243.69</v>
      </c>
      <c r="B7" s="50">
        <v>17.88</v>
      </c>
      <c r="C7" s="50">
        <v>0</v>
      </c>
      <c r="D7" s="50">
        <v>182.8</v>
      </c>
      <c r="E7" s="50">
        <v>43.01</v>
      </c>
      <c r="F7" s="49">
        <v>145.99</v>
      </c>
      <c r="G7" s="50">
        <v>17.88</v>
      </c>
      <c r="H7" s="50">
        <v>0</v>
      </c>
      <c r="I7" s="50">
        <v>117.97</v>
      </c>
      <c r="J7" s="50">
        <v>10.14</v>
      </c>
      <c r="K7" s="51"/>
    </row>
    <row r="8" spans="1:11" s="52" customFormat="1" ht="27.75" customHeight="1">
      <c r="A8" s="98" t="s">
        <v>297</v>
      </c>
      <c r="B8" s="98" t="s">
        <v>297</v>
      </c>
      <c r="C8" s="98" t="s">
        <v>297</v>
      </c>
      <c r="D8" s="98" t="s">
        <v>297</v>
      </c>
      <c r="E8" s="98" t="s">
        <v>297</v>
      </c>
      <c r="F8" s="98" t="s">
        <v>297</v>
      </c>
      <c r="G8" s="98" t="s">
        <v>297</v>
      </c>
      <c r="H8" s="98" t="s">
        <v>297</v>
      </c>
      <c r="I8" s="98" t="s">
        <v>297</v>
      </c>
      <c r="J8" s="98" t="s">
        <v>297</v>
      </c>
      <c r="K8" s="98" t="s">
        <v>297</v>
      </c>
    </row>
    <row r="9" spans="1:11" s="52" customFormat="1" ht="15" customHeight="1">
      <c r="A9" s="97" t="s">
        <v>298</v>
      </c>
      <c r="B9" s="97" t="s">
        <v>298</v>
      </c>
      <c r="C9" s="97" t="s">
        <v>298</v>
      </c>
      <c r="D9" s="97" t="s">
        <v>298</v>
      </c>
      <c r="E9" s="97" t="s">
        <v>298</v>
      </c>
      <c r="F9" s="97" t="s">
        <v>298</v>
      </c>
      <c r="G9" s="97" t="s">
        <v>298</v>
      </c>
      <c r="H9" s="97" t="s">
        <v>298</v>
      </c>
      <c r="I9" s="97" t="s">
        <v>298</v>
      </c>
      <c r="J9" s="97" t="s">
        <v>298</v>
      </c>
      <c r="K9" s="97" t="s">
        <v>298</v>
      </c>
    </row>
    <row r="10" spans="1:11" s="52" customFormat="1" ht="15" customHeight="1">
      <c r="A10" s="97" t="s">
        <v>299</v>
      </c>
      <c r="B10" s="97" t="s">
        <v>299</v>
      </c>
      <c r="C10" s="97" t="s">
        <v>299</v>
      </c>
      <c r="D10" s="97" t="s">
        <v>299</v>
      </c>
      <c r="E10" s="97" t="s">
        <v>299</v>
      </c>
      <c r="F10" s="97" t="s">
        <v>299</v>
      </c>
      <c r="G10" s="97" t="s">
        <v>299</v>
      </c>
      <c r="H10" s="97" t="s">
        <v>299</v>
      </c>
      <c r="I10" s="97" t="s">
        <v>299</v>
      </c>
      <c r="J10" s="97" t="s">
        <v>299</v>
      </c>
      <c r="K10" s="97" t="s">
        <v>299</v>
      </c>
    </row>
    <row r="11" spans="1:11" s="52" customFormat="1" ht="38.25" customHeight="1">
      <c r="A11" s="97" t="s">
        <v>300</v>
      </c>
      <c r="B11" s="97" t="s">
        <v>300</v>
      </c>
      <c r="C11" s="97" t="s">
        <v>300</v>
      </c>
      <c r="D11" s="97" t="s">
        <v>300</v>
      </c>
      <c r="E11" s="97" t="s">
        <v>300</v>
      </c>
      <c r="F11" s="97" t="s">
        <v>300</v>
      </c>
      <c r="G11" s="97" t="s">
        <v>300</v>
      </c>
      <c r="H11" s="97" t="s">
        <v>300</v>
      </c>
      <c r="I11" s="97" t="s">
        <v>300</v>
      </c>
      <c r="J11" s="97" t="s">
        <v>300</v>
      </c>
      <c r="K11" s="97" t="s">
        <v>300</v>
      </c>
    </row>
    <row r="12" spans="1:11" s="52" customFormat="1" ht="15" customHeight="1">
      <c r="A12" s="97" t="s">
        <v>301</v>
      </c>
      <c r="B12" s="97" t="s">
        <v>301</v>
      </c>
      <c r="C12" s="97" t="s">
        <v>301</v>
      </c>
      <c r="D12" s="97" t="s">
        <v>301</v>
      </c>
      <c r="E12" s="97" t="s">
        <v>301</v>
      </c>
      <c r="F12" s="97" t="s">
        <v>301</v>
      </c>
      <c r="G12" s="97" t="s">
        <v>301</v>
      </c>
      <c r="H12" s="97" t="s">
        <v>301</v>
      </c>
      <c r="I12" s="97" t="s">
        <v>301</v>
      </c>
      <c r="J12" s="97" t="s">
        <v>301</v>
      </c>
      <c r="K12" s="97" t="s">
        <v>301</v>
      </c>
    </row>
  </sheetData>
  <sheetProtection/>
  <mergeCells count="18">
    <mergeCell ref="C5:D5"/>
    <mergeCell ref="H5:I5"/>
    <mergeCell ref="A9:K9"/>
    <mergeCell ref="A10:K10"/>
    <mergeCell ref="A11:K11"/>
    <mergeCell ref="A12:K12"/>
    <mergeCell ref="F5:F6"/>
    <mergeCell ref="G5:G6"/>
    <mergeCell ref="J5:J6"/>
    <mergeCell ref="A8:K8"/>
    <mergeCell ref="A5:A6"/>
    <mergeCell ref="B5:B6"/>
    <mergeCell ref="E5:E6"/>
    <mergeCell ref="A1:K1"/>
    <mergeCell ref="A2:K2"/>
    <mergeCell ref="A3:E4"/>
    <mergeCell ref="F3:J4"/>
    <mergeCell ref="K3:K6"/>
  </mergeCells>
  <printOptions/>
  <pageMargins left="0.74" right="0.35" top="0.89"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11"/>
  <sheetViews>
    <sheetView tabSelected="1" zoomScalePageLayoutView="0" workbookViewId="0" topLeftCell="A1">
      <selection activeCell="E19" sqref="E19"/>
    </sheetView>
  </sheetViews>
  <sheetFormatPr defaultColWidth="9.140625" defaultRowHeight="12.75"/>
  <cols>
    <col min="1" max="3" width="3.140625" style="0" customWidth="1"/>
    <col min="4" max="4" width="37.28125" style="0" customWidth="1"/>
    <col min="5" max="10" width="16.00390625" style="0" customWidth="1"/>
  </cols>
  <sheetData>
    <row r="1" spans="1:10" ht="27.75" customHeight="1">
      <c r="A1" s="231" t="s">
        <v>326</v>
      </c>
      <c r="B1" s="231"/>
      <c r="C1" s="231"/>
      <c r="D1" s="231"/>
      <c r="E1" s="231"/>
      <c r="F1" s="231"/>
      <c r="G1" s="231"/>
      <c r="H1" s="231"/>
      <c r="I1" s="231"/>
      <c r="J1" s="231"/>
    </row>
    <row r="2" spans="1:10" ht="15" customHeight="1">
      <c r="A2" s="206"/>
      <c r="B2" s="206"/>
      <c r="C2" s="206"/>
      <c r="D2" s="206"/>
      <c r="E2" s="206"/>
      <c r="F2" s="206"/>
      <c r="G2" s="206"/>
      <c r="H2" s="206"/>
      <c r="I2" s="206"/>
      <c r="J2" s="207" t="s">
        <v>0</v>
      </c>
    </row>
    <row r="3" spans="1:10" ht="15" customHeight="1">
      <c r="A3" s="208" t="s">
        <v>1</v>
      </c>
      <c r="B3" s="186"/>
      <c r="C3" s="186"/>
      <c r="D3" s="186"/>
      <c r="E3" s="186"/>
      <c r="F3" s="186"/>
      <c r="G3" s="186"/>
      <c r="H3" s="186"/>
      <c r="I3" s="186"/>
      <c r="J3" s="209" t="s">
        <v>325</v>
      </c>
    </row>
    <row r="4" spans="1:10" ht="33" customHeight="1">
      <c r="A4" s="210" t="s">
        <v>6</v>
      </c>
      <c r="B4" s="211" t="s">
        <v>6</v>
      </c>
      <c r="C4" s="211" t="s">
        <v>6</v>
      </c>
      <c r="D4" s="211" t="s">
        <v>6</v>
      </c>
      <c r="E4" s="184" t="s">
        <v>313</v>
      </c>
      <c r="F4" s="184" t="s">
        <v>314</v>
      </c>
      <c r="G4" s="212" t="s">
        <v>315</v>
      </c>
      <c r="H4" s="213" t="s">
        <v>315</v>
      </c>
      <c r="I4" s="213" t="s">
        <v>315</v>
      </c>
      <c r="J4" s="228" t="s">
        <v>327</v>
      </c>
    </row>
    <row r="5" spans="1:10" ht="15" customHeight="1">
      <c r="A5" s="214" t="s">
        <v>117</v>
      </c>
      <c r="B5" s="213" t="s">
        <v>117</v>
      </c>
      <c r="C5" s="213" t="s">
        <v>117</v>
      </c>
      <c r="D5" s="212" t="s">
        <v>118</v>
      </c>
      <c r="E5" s="212" t="s">
        <v>122</v>
      </c>
      <c r="F5" s="212" t="s">
        <v>122</v>
      </c>
      <c r="G5" s="212" t="s">
        <v>122</v>
      </c>
      <c r="H5" s="225" t="s">
        <v>202</v>
      </c>
      <c r="I5" s="212" t="s">
        <v>203</v>
      </c>
      <c r="J5" s="229"/>
    </row>
    <row r="6" spans="1:10" ht="15" customHeight="1">
      <c r="A6" s="215" t="s">
        <v>117</v>
      </c>
      <c r="B6" s="213" t="s">
        <v>117</v>
      </c>
      <c r="C6" s="213" t="s">
        <v>117</v>
      </c>
      <c r="D6" s="213" t="s">
        <v>118</v>
      </c>
      <c r="E6" s="213" t="s">
        <v>122</v>
      </c>
      <c r="F6" s="213" t="s">
        <v>122</v>
      </c>
      <c r="G6" s="213" t="s">
        <v>122</v>
      </c>
      <c r="H6" s="226"/>
      <c r="I6" s="213" t="s">
        <v>203</v>
      </c>
      <c r="J6" s="229"/>
    </row>
    <row r="7" spans="1:10" ht="18" customHeight="1">
      <c r="A7" s="215" t="s">
        <v>117</v>
      </c>
      <c r="B7" s="213" t="s">
        <v>117</v>
      </c>
      <c r="C7" s="213" t="s">
        <v>117</v>
      </c>
      <c r="D7" s="213" t="s">
        <v>118</v>
      </c>
      <c r="E7" s="213" t="s">
        <v>122</v>
      </c>
      <c r="F7" s="213" t="s">
        <v>122</v>
      </c>
      <c r="G7" s="213" t="s">
        <v>122</v>
      </c>
      <c r="H7" s="227"/>
      <c r="I7" s="213" t="s">
        <v>203</v>
      </c>
      <c r="J7" s="230"/>
    </row>
    <row r="8" spans="1:10" ht="15" customHeight="1">
      <c r="A8" s="214" t="s">
        <v>119</v>
      </c>
      <c r="B8" s="212" t="s">
        <v>120</v>
      </c>
      <c r="C8" s="212" t="s">
        <v>121</v>
      </c>
      <c r="D8" s="216" t="s">
        <v>10</v>
      </c>
      <c r="E8" s="217" t="s">
        <v>11</v>
      </c>
      <c r="F8" s="217">
        <v>2</v>
      </c>
      <c r="G8" s="217">
        <v>3</v>
      </c>
      <c r="H8" s="217">
        <v>4</v>
      </c>
      <c r="I8" s="217">
        <v>5</v>
      </c>
      <c r="J8" s="217">
        <v>6</v>
      </c>
    </row>
    <row r="9" spans="1:10" ht="15" customHeight="1">
      <c r="A9" s="215" t="s">
        <v>119</v>
      </c>
      <c r="B9" s="213" t="s">
        <v>120</v>
      </c>
      <c r="C9" s="213" t="s">
        <v>121</v>
      </c>
      <c r="D9" s="184" t="s">
        <v>122</v>
      </c>
      <c r="E9" s="218"/>
      <c r="F9" s="218"/>
      <c r="G9" s="218"/>
      <c r="H9" s="218"/>
      <c r="I9" s="218"/>
      <c r="J9" s="218"/>
    </row>
    <row r="10" spans="1:10" ht="15" customHeight="1" thickBot="1">
      <c r="A10" s="219"/>
      <c r="B10" s="220"/>
      <c r="C10" s="220"/>
      <c r="D10" s="221"/>
      <c r="E10" s="222"/>
      <c r="F10" s="222"/>
      <c r="G10" s="222"/>
      <c r="H10" s="222"/>
      <c r="I10" s="222"/>
      <c r="J10" s="222"/>
    </row>
    <row r="11" spans="1:10" ht="15" customHeight="1" thickTop="1">
      <c r="A11" s="223"/>
      <c r="B11" s="224"/>
      <c r="C11" s="224"/>
      <c r="D11" s="206"/>
      <c r="E11" s="206"/>
      <c r="F11" s="206"/>
      <c r="G11" s="206"/>
      <c r="H11" s="206"/>
      <c r="I11" s="206"/>
      <c r="J11" s="206"/>
    </row>
  </sheetData>
  <sheetProtection/>
  <mergeCells count="16">
    <mergeCell ref="A8:A9"/>
    <mergeCell ref="B8:B9"/>
    <mergeCell ref="C8:C9"/>
    <mergeCell ref="A10:C10"/>
    <mergeCell ref="A11:C11"/>
    <mergeCell ref="J4:J7"/>
    <mergeCell ref="A1:J1"/>
    <mergeCell ref="F5:F7"/>
    <mergeCell ref="H5:H7"/>
    <mergeCell ref="G5:G7"/>
    <mergeCell ref="I5:I7"/>
    <mergeCell ref="A4:D4"/>
    <mergeCell ref="G4:I4"/>
    <mergeCell ref="A5:C7"/>
    <mergeCell ref="D5:D7"/>
    <mergeCell ref="E5:E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2017-09-07T08:11:23Z</cp:lastPrinted>
  <dcterms:modified xsi:type="dcterms:W3CDTF">2017-09-08T09:57:22Z</dcterms:modified>
  <cp:category/>
  <cp:version/>
  <cp:contentType/>
  <cp:contentStatus/>
</cp:coreProperties>
</file>